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mc:AlternateContent xmlns:mc="http://schemas.openxmlformats.org/markup-compatibility/2006">
    <mc:Choice Requires="x15">
      <x15ac:absPath xmlns:x15ac="http://schemas.microsoft.com/office/spreadsheetml/2010/11/ac" url="https://usdol.sharepoint.com/sites/VETS_OAMB/Shared Documents/Safal Partners Performance/SAFAL/JVSG/State Performance Target Tool/"/>
    </mc:Choice>
  </mc:AlternateContent>
  <xr:revisionPtr revIDLastSave="140" documentId="8_{F47AD748-E756-4662-9A00-37933D01BBD3}" xr6:coauthVersionLast="47" xr6:coauthVersionMax="47" xr10:uidLastSave="{C662FFEE-260A-44AC-972D-B3AAE50DC842}"/>
  <workbookProtection lockStructure="1"/>
  <bookViews>
    <workbookView xWindow="-28920" yWindow="-120" windowWidth="29040" windowHeight="15720" xr2:uid="{00000000-000D-0000-FFFF-FFFF00000000}"/>
  </bookViews>
  <sheets>
    <sheet name="Past Performance" sheetId="2" r:id="rId1"/>
    <sheet name="Information" sheetId="3" r:id="rId2"/>
    <sheet name="Data" sheetId="1" r:id="rId3"/>
    <sheet name="OLDHistorical Data_Quarterly" sheetId="5" state="hidden" r:id="rId4"/>
  </sheets>
  <definedNames>
    <definedName name="_xlnm._FilterDatabase" localSheetId="2" hidden="1">Data!$Q$3:$X$3</definedName>
    <definedName name="_xlnm.Print_Area" localSheetId="1">Information!$A$1:$A$13</definedName>
    <definedName name="_xlnm.Print_Area" localSheetId="0">'Past Performance'!$A$1:$K$29</definedName>
    <definedName name="TitleRegion1..AE56" localSheetId="0">JVSG_Performance_Measures[[#Headers],[JVSG Performance Measures]]</definedName>
    <definedName name="TItleRegion2..AE112" localSheetId="0">Table2[[#Headers],[Wagner-Peyser Veteran Performance Measures]]</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 i="2" l="1"/>
  <c r="G7" i="2" l="1"/>
  <c r="G8" i="2"/>
  <c r="F7" i="2"/>
  <c r="F8" i="2"/>
  <c r="E57" i="1"/>
  <c r="I57" i="1" s="1"/>
  <c r="M57" i="1" s="1"/>
  <c r="E7" i="2"/>
  <c r="D8" i="2"/>
  <c r="E8" i="2"/>
  <c r="D7" i="2"/>
  <c r="B7" i="2"/>
  <c r="B8" i="2"/>
  <c r="C8" i="2"/>
  <c r="C7" i="2"/>
  <c r="E6" i="2"/>
  <c r="D6" i="2"/>
  <c r="C6" i="2"/>
  <c r="B6" i="2"/>
  <c r="G6" i="2"/>
  <c r="I58" i="1"/>
  <c r="M58" i="1" s="1"/>
  <c r="E5" i="1"/>
  <c r="I5" i="1" s="1"/>
  <c r="M5" i="1" s="1"/>
  <c r="E6" i="1"/>
  <c r="I6" i="1" s="1"/>
  <c r="M6" i="1" s="1"/>
  <c r="E7" i="1"/>
  <c r="I7" i="1" s="1"/>
  <c r="M7" i="1" s="1"/>
  <c r="E8" i="1"/>
  <c r="I8" i="1" s="1"/>
  <c r="M8" i="1" s="1"/>
  <c r="E9" i="1"/>
  <c r="I9" i="1" s="1"/>
  <c r="M9" i="1" s="1"/>
  <c r="E10" i="1"/>
  <c r="I10" i="1" s="1"/>
  <c r="M10" i="1" s="1"/>
  <c r="E11" i="1"/>
  <c r="I11" i="1" s="1"/>
  <c r="M11" i="1" s="1"/>
  <c r="E12" i="1"/>
  <c r="I12" i="1" s="1"/>
  <c r="M12" i="1" s="1"/>
  <c r="E13" i="1"/>
  <c r="I13" i="1" s="1"/>
  <c r="M13" i="1" s="1"/>
  <c r="E14" i="1"/>
  <c r="I14" i="1" s="1"/>
  <c r="M14" i="1" s="1"/>
  <c r="E15" i="1"/>
  <c r="I15" i="1" s="1"/>
  <c r="M15" i="1" s="1"/>
  <c r="E16" i="1"/>
  <c r="I16" i="1" s="1"/>
  <c r="M16" i="1" s="1"/>
  <c r="E17" i="1"/>
  <c r="I17" i="1" s="1"/>
  <c r="M17" i="1" s="1"/>
  <c r="E18" i="1"/>
  <c r="I18" i="1" s="1"/>
  <c r="M18" i="1" s="1"/>
  <c r="E19" i="1"/>
  <c r="I19" i="1" s="1"/>
  <c r="M19" i="1" s="1"/>
  <c r="E20" i="1"/>
  <c r="I20" i="1" s="1"/>
  <c r="M20" i="1" s="1"/>
  <c r="E21" i="1"/>
  <c r="I21" i="1" s="1"/>
  <c r="M21" i="1" s="1"/>
  <c r="E22" i="1"/>
  <c r="I22" i="1" s="1"/>
  <c r="M22" i="1" s="1"/>
  <c r="E23" i="1"/>
  <c r="I23" i="1" s="1"/>
  <c r="M23" i="1" s="1"/>
  <c r="E24" i="1"/>
  <c r="I24" i="1" s="1"/>
  <c r="M24" i="1" s="1"/>
  <c r="E25" i="1"/>
  <c r="I25" i="1" s="1"/>
  <c r="M25" i="1" s="1"/>
  <c r="E26" i="1"/>
  <c r="I26" i="1" s="1"/>
  <c r="M26" i="1" s="1"/>
  <c r="E27" i="1"/>
  <c r="I27" i="1" s="1"/>
  <c r="M27" i="1" s="1"/>
  <c r="E28" i="1"/>
  <c r="I28" i="1" s="1"/>
  <c r="M28" i="1" s="1"/>
  <c r="E29" i="1"/>
  <c r="I29" i="1" s="1"/>
  <c r="M29" i="1" s="1"/>
  <c r="E30" i="1"/>
  <c r="I30" i="1" s="1"/>
  <c r="M30" i="1" s="1"/>
  <c r="E31" i="1"/>
  <c r="I31" i="1" s="1"/>
  <c r="M31" i="1" s="1"/>
  <c r="E32" i="1"/>
  <c r="I32" i="1" s="1"/>
  <c r="M32" i="1" s="1"/>
  <c r="E33" i="1"/>
  <c r="I33" i="1" s="1"/>
  <c r="M33" i="1" s="1"/>
  <c r="E34" i="1"/>
  <c r="I34" i="1" s="1"/>
  <c r="M34" i="1" s="1"/>
  <c r="E35" i="1"/>
  <c r="I35" i="1" s="1"/>
  <c r="M35" i="1" s="1"/>
  <c r="E36" i="1"/>
  <c r="I36" i="1" s="1"/>
  <c r="M36" i="1" s="1"/>
  <c r="E37" i="1"/>
  <c r="I37" i="1" s="1"/>
  <c r="M37" i="1" s="1"/>
  <c r="E38" i="1"/>
  <c r="I38" i="1" s="1"/>
  <c r="M38" i="1" s="1"/>
  <c r="E39" i="1"/>
  <c r="I39" i="1" s="1"/>
  <c r="M39" i="1" s="1"/>
  <c r="E40" i="1"/>
  <c r="I40" i="1" s="1"/>
  <c r="M40" i="1" s="1"/>
  <c r="E41" i="1"/>
  <c r="I41" i="1" s="1"/>
  <c r="M41" i="1" s="1"/>
  <c r="E42" i="1"/>
  <c r="I42" i="1" s="1"/>
  <c r="M42" i="1" s="1"/>
  <c r="E43" i="1"/>
  <c r="I43" i="1" s="1"/>
  <c r="M43" i="1" s="1"/>
  <c r="E44" i="1"/>
  <c r="I44" i="1" s="1"/>
  <c r="M44" i="1" s="1"/>
  <c r="E45" i="1"/>
  <c r="I45" i="1" s="1"/>
  <c r="M45" i="1" s="1"/>
  <c r="E46" i="1"/>
  <c r="I46" i="1" s="1"/>
  <c r="M46" i="1" s="1"/>
  <c r="E47" i="1"/>
  <c r="I47" i="1" s="1"/>
  <c r="M47" i="1" s="1"/>
  <c r="E48" i="1"/>
  <c r="I48" i="1" s="1"/>
  <c r="M48" i="1" s="1"/>
  <c r="E49" i="1"/>
  <c r="I49" i="1" s="1"/>
  <c r="M49" i="1" s="1"/>
  <c r="E50" i="1"/>
  <c r="I50" i="1" s="1"/>
  <c r="M50" i="1" s="1"/>
  <c r="E51" i="1"/>
  <c r="I51" i="1" s="1"/>
  <c r="M51" i="1" s="1"/>
  <c r="E52" i="1"/>
  <c r="I52" i="1" s="1"/>
  <c r="M52" i="1" s="1"/>
  <c r="E53" i="1"/>
  <c r="I53" i="1" s="1"/>
  <c r="M53" i="1" s="1"/>
  <c r="E54" i="1"/>
  <c r="I54" i="1" s="1"/>
  <c r="M54" i="1" s="1"/>
  <c r="E55" i="1"/>
  <c r="I55" i="1" s="1"/>
  <c r="M55" i="1" s="1"/>
  <c r="E56" i="1"/>
  <c r="I56" i="1" s="1"/>
  <c r="M56" i="1" s="1"/>
  <c r="E58" i="1"/>
  <c r="E59" i="1"/>
  <c r="I59" i="1" s="1"/>
  <c r="E4" i="1"/>
  <c r="I4" i="1" s="1"/>
  <c r="M4" i="1" s="1"/>
  <c r="J6" i="2" l="1"/>
  <c r="K6" i="2"/>
  <c r="K7" i="2"/>
  <c r="J7" i="2"/>
  <c r="K8" i="2"/>
  <c r="J8" i="2"/>
  <c r="D14" i="2"/>
  <c r="J14" i="2" l="1"/>
  <c r="D13" i="2"/>
  <c r="J13" i="2" s="1"/>
  <c r="D12" i="2"/>
  <c r="J12" i="2" s="1"/>
  <c r="C14" i="2" l="1"/>
  <c r="C13" i="2"/>
  <c r="C12" i="2"/>
  <c r="K14" i="2" l="1"/>
  <c r="K13" i="2"/>
  <c r="K12" i="2"/>
  <c r="E14" i="2"/>
  <c r="E13" i="2"/>
  <c r="B14" i="2"/>
  <c r="B13" i="2"/>
  <c r="E12" i="2"/>
  <c r="B12" i="2"/>
</calcChain>
</file>

<file path=xl/sharedStrings.xml><?xml version="1.0" encoding="utf-8"?>
<sst xmlns="http://schemas.openxmlformats.org/spreadsheetml/2006/main" count="721" uniqueCount="202">
  <si>
    <t>Accessibility Key: Data is in accessible format on Data tab. Only cells which may be edited can be selected. Select a state from dropdown in B2. There is one measurement table and one goal comparison table. Enter goals in the first column of the goals tables.</t>
  </si>
  <si>
    <t xml:space="preserve">Select a State:   </t>
  </si>
  <si>
    <t>ALABAMA</t>
  </si>
  <si>
    <t>PY 2024-2025 Goals Comparison</t>
  </si>
  <si>
    <t>JVSG Performance Measures</t>
  </si>
  <si>
    <t>Program Year (PY) Outcomes</t>
  </si>
  <si>
    <t>PY 2017</t>
  </si>
  <si>
    <t>PY 2018</t>
  </si>
  <si>
    <t>PY 2019</t>
  </si>
  <si>
    <t>PY 2020</t>
  </si>
  <si>
    <t>PY 2021</t>
  </si>
  <si>
    <t>PY 2022</t>
  </si>
  <si>
    <t>Enter Goals</t>
  </si>
  <si>
    <t>Difference</t>
  </si>
  <si>
    <t>% of PY22 Q4</t>
  </si>
  <si>
    <t>Employment Rate 2nd Quarter After Exit</t>
  </si>
  <si>
    <t>Employment Rate 4th Quarter After Exit</t>
  </si>
  <si>
    <t>Median Earnings 2nd Quarter After Exit</t>
  </si>
  <si>
    <t>Wagner-Peyser Veteran Performance Measures</t>
  </si>
  <si>
    <t>W-P Services to Veterans PY 2020 Goals</t>
  </si>
  <si>
    <t>6/30/2018</t>
  </si>
  <si>
    <t>6/30/2019</t>
  </si>
  <si>
    <t>6/30/2020</t>
  </si>
  <si>
    <t>6/30/2021</t>
  </si>
  <si>
    <t>% of PY20 Q4</t>
  </si>
  <si>
    <r>
      <rPr>
        <b/>
        <sz val="11"/>
        <color rgb="FF000000"/>
        <rFont val="Calibri"/>
        <scheme val="minor"/>
      </rPr>
      <t xml:space="preserve">Notes:
</t>
    </r>
    <r>
      <rPr>
        <sz val="11"/>
        <color rgb="FF000000"/>
        <rFont val="Calibri"/>
        <scheme val="minor"/>
      </rPr>
      <t xml:space="preserve">"NDA" (No Data Available) will appear in the Program Year (PY) Outcomes table for states that have missing data. For PYs where no data was available, the chart at left will dip to zero.
</t>
    </r>
    <r>
      <rPr>
        <b/>
        <sz val="11"/>
        <color rgb="FF000000"/>
        <rFont val="Calibri"/>
        <scheme val="minor"/>
      </rPr>
      <t>The "PY 2024-2025 Goals Comparison" box is provided only as a courtesy</t>
    </r>
    <r>
      <rPr>
        <sz val="11"/>
        <color rgb="FF000000"/>
        <rFont val="Calibri"/>
        <scheme val="minor"/>
      </rPr>
      <t>. Per Veterans Program Letter (VPL) 01-24, states set JVSG performance goals for two-year periods instead of each PY.</t>
    </r>
    <r>
      <rPr>
        <sz val="11"/>
        <color rgb="FFC00000"/>
        <rFont val="Calibri"/>
        <scheme val="minor"/>
      </rPr>
      <t xml:space="preserve"> </t>
    </r>
    <r>
      <rPr>
        <sz val="11"/>
        <color rgb="FF000000"/>
        <rFont val="Calibri"/>
        <scheme val="minor"/>
      </rPr>
      <t>Users may enter their proposed goals in the "Enter Goals" column to display the difference and percentage change from actual PY22 outcomes (quarter ending June 30, 2023).</t>
    </r>
  </si>
  <si>
    <t>end of data</t>
  </si>
  <si>
    <t>General Instructions</t>
  </si>
  <si>
    <t>Select a state from the top row.  Data will automatically change based on the state selected.
Data will be automatically charted on the chart below the data.  The chart shows the three performance measures for Jobs for Veterans State Grants (JVSG).
A table is provided where users can optionally enter proposed targets and view a comparison with the most recent outcomes.
The sheets in this workbook are protected to prevent accidental overwriting, but there is no password set so that users can adjust the sheets if needed.</t>
  </si>
  <si>
    <t>Data</t>
  </si>
  <si>
    <t xml:space="preserve">Data extract is from Workforce Integrated Performance System (WIPS). If data was subsequently revised, the corrected data might not be incorporated here.
The reported outcomes cover JVSG participants (PIRL 914=1) who exited (without an "other reason"; PIRL 923=0) within the Workforce Innovation and Opportunity Act (WIOA)-defined four quarter timeframe (PIRL 901 within the four quarter timeframe). For detailed specifications for outcome calculations, see: </t>
  </si>
  <si>
    <t>ETA-9173.</t>
  </si>
  <si>
    <t xml:space="preserve">Data shown on this sheet is for one Program Year (PY) at a time (i.e., quarter ending 6/30/2023 represents the corresponding exiters for PY22 in each measure).
</t>
  </si>
  <si>
    <t xml:space="preserve">Economic Assumptions
</t>
  </si>
  <si>
    <t xml:space="preserve">The White House publishes economic assumptions for budget and target setting purposes.  The Fiscal Year (FY) 2023 document can be found at: </t>
  </si>
  <si>
    <t>White House Economic and Budget Analyses for FY 2023.</t>
  </si>
  <si>
    <t>The economic assumptions mentioned above forecasts the unemployment rate will fall to an average of 3.7 percent during 2024 and 3.8 percent in 2025. However, the projections were based on information available as of mid-October 2021 and the data could still be in flux as a result of the global pandemic.
Earnings are less affected by economic conditions and should generally increase with overall inflation over time.
Over time, the fourth quarter employment rate has been slightly below the second quarter employment rate. Most performance targets should also reflect this.</t>
  </si>
  <si>
    <t xml:space="preserve">
</t>
  </si>
  <si>
    <t>State data by Program Year</t>
  </si>
  <si>
    <t>N/A</t>
  </si>
  <si>
    <t>JVSG</t>
  </si>
  <si>
    <t>PY 2017
(Quarter Ending 6/30/2018)</t>
  </si>
  <si>
    <t>PY 2018
(Quarter Ending 6/30/2019)</t>
  </si>
  <si>
    <t>PY 2019
(Quarter Ending 6/30/2020)</t>
  </si>
  <si>
    <t>PY 2020
(Quarter Ending 6/30/2020)</t>
  </si>
  <si>
    <t>PY 2021
(Quarter Ending 6/30/2021)</t>
  </si>
  <si>
    <t>PY 2022
(Quarter Ending 6/30/2022)</t>
  </si>
  <si>
    <t>State/Grant</t>
  </si>
  <si>
    <t>6/30/18
2nd Qtr Emp Rate</t>
  </si>
  <si>
    <t>6/30/18
4th Qtr Emp Rate</t>
  </si>
  <si>
    <t>6/30/18
Median 2nd Qtr Wages</t>
  </si>
  <si>
    <t>6/30/19
2nd Qtr Emp Rate</t>
  </si>
  <si>
    <t>6/30/19
4th Qtr Emp Rate</t>
  </si>
  <si>
    <t>6/30/19
Median 2nd Qtr Wages</t>
  </si>
  <si>
    <t>6/30/20
2nd Qtr Emp Rate</t>
  </si>
  <si>
    <t>6/30/20
4th Qtr Emp Rate</t>
  </si>
  <si>
    <t>6/30/20
Median 2nd Qtr Wages</t>
  </si>
  <si>
    <t>State</t>
  </si>
  <si>
    <t>Alabama</t>
  </si>
  <si>
    <t>ALASKA</t>
  </si>
  <si>
    <t>NDA</t>
  </si>
  <si>
    <t>Alaska</t>
  </si>
  <si>
    <t>ARIZONA</t>
  </si>
  <si>
    <t>Arizona</t>
  </si>
  <si>
    <t>ARKANSAS</t>
  </si>
  <si>
    <t>Arkansas</t>
  </si>
  <si>
    <t>CALIFORNIA</t>
  </si>
  <si>
    <t>California</t>
  </si>
  <si>
    <t>COLORADO</t>
  </si>
  <si>
    <t>Colorado</t>
  </si>
  <si>
    <t>CONNECTICUT</t>
  </si>
  <si>
    <t>Connecticut</t>
  </si>
  <si>
    <t>DELAWARE</t>
  </si>
  <si>
    <t>Delaware</t>
  </si>
  <si>
    <t>DISTRICT OF COLUMBIA</t>
  </si>
  <si>
    <t>District Of Columbia</t>
  </si>
  <si>
    <t>FLORIDA</t>
  </si>
  <si>
    <t>Florida</t>
  </si>
  <si>
    <t>GEORGIA</t>
  </si>
  <si>
    <t>Georgia</t>
  </si>
  <si>
    <t>GUAM</t>
  </si>
  <si>
    <t>Guam</t>
  </si>
  <si>
    <t>HAWAII</t>
  </si>
  <si>
    <t>Hawaii</t>
  </si>
  <si>
    <t>IDAHO</t>
  </si>
  <si>
    <t>Idaho</t>
  </si>
  <si>
    <t>ILLINOIS</t>
  </si>
  <si>
    <t>Illinois</t>
  </si>
  <si>
    <t>INDIANA</t>
  </si>
  <si>
    <t>Indiana</t>
  </si>
  <si>
    <t>IOWA</t>
  </si>
  <si>
    <t>Iowa</t>
  </si>
  <si>
    <t>KANSAS</t>
  </si>
  <si>
    <t>Kansas</t>
  </si>
  <si>
    <t>KENTUCKY</t>
  </si>
  <si>
    <t>Kentucky</t>
  </si>
  <si>
    <t>LOUISIANA</t>
  </si>
  <si>
    <t>Louisiana</t>
  </si>
  <si>
    <t>MAINE</t>
  </si>
  <si>
    <t>Maine</t>
  </si>
  <si>
    <t>MARYLAND</t>
  </si>
  <si>
    <t>Maryland</t>
  </si>
  <si>
    <t>MASSACHUSETTS</t>
  </si>
  <si>
    <t>Massachusetts</t>
  </si>
  <si>
    <t>MICHIGAN</t>
  </si>
  <si>
    <t>Michigan</t>
  </si>
  <si>
    <t>MINNESOTA</t>
  </si>
  <si>
    <t>Minnesota</t>
  </si>
  <si>
    <t>MISSISSIPPI</t>
  </si>
  <si>
    <t>Mississippi</t>
  </si>
  <si>
    <t>MISSOURI</t>
  </si>
  <si>
    <t>Missouri</t>
  </si>
  <si>
    <t>MONTANA</t>
  </si>
  <si>
    <t>Montana</t>
  </si>
  <si>
    <t>NEBRASKA</t>
  </si>
  <si>
    <t>Nebraska</t>
  </si>
  <si>
    <t>NEVADA</t>
  </si>
  <si>
    <t>Nevada</t>
  </si>
  <si>
    <t>NEW HAMPSHIRE</t>
  </si>
  <si>
    <t>New Hampshire</t>
  </si>
  <si>
    <t>NEW JERSEY</t>
  </si>
  <si>
    <t>New Jersey</t>
  </si>
  <si>
    <t>NEW MEXICO</t>
  </si>
  <si>
    <t>New Mexico</t>
  </si>
  <si>
    <t>NEW YORK</t>
  </si>
  <si>
    <t>New York</t>
  </si>
  <si>
    <t>NORTH CAROLINA</t>
  </si>
  <si>
    <t>North Carolina</t>
  </si>
  <si>
    <t>NORTH DAKOTA</t>
  </si>
  <si>
    <t>North Dakota</t>
  </si>
  <si>
    <t>OHIO</t>
  </si>
  <si>
    <t>Ohio</t>
  </si>
  <si>
    <t>OKLAHOMA</t>
  </si>
  <si>
    <t>Oklahoma</t>
  </si>
  <si>
    <t>OREGON</t>
  </si>
  <si>
    <t>Oregon</t>
  </si>
  <si>
    <t>PENNSYLVANIA</t>
  </si>
  <si>
    <t>Pennsylvania</t>
  </si>
  <si>
    <t>PUERTO RICO</t>
  </si>
  <si>
    <t>Puerto Rico</t>
  </si>
  <si>
    <t>RHODE ISLAND</t>
  </si>
  <si>
    <t>Rhode Island</t>
  </si>
  <si>
    <t>SOUTH CAROLINA</t>
  </si>
  <si>
    <t>South Carolina</t>
  </si>
  <si>
    <t>SOUTH DAKOTA</t>
  </si>
  <si>
    <t>South Dakota</t>
  </si>
  <si>
    <t>TENNESSEE</t>
  </si>
  <si>
    <t>Tennessee</t>
  </si>
  <si>
    <t>TEXAS</t>
  </si>
  <si>
    <t>Texas</t>
  </si>
  <si>
    <t>UTAH</t>
  </si>
  <si>
    <t>Utah</t>
  </si>
  <si>
    <t>VERMONT</t>
  </si>
  <si>
    <t>Vermont</t>
  </si>
  <si>
    <t>VIRGIN ISLANDS</t>
  </si>
  <si>
    <t>Virgin Islands</t>
  </si>
  <si>
    <t>VIRGINIA</t>
  </si>
  <si>
    <t>Virginia</t>
  </si>
  <si>
    <t>WASHINGTON</t>
  </si>
  <si>
    <t>Washington</t>
  </si>
  <si>
    <t>WEST VIRGINIA</t>
  </si>
  <si>
    <t>West Virginia</t>
  </si>
  <si>
    <t>WISCONSIN</t>
  </si>
  <si>
    <t>Wisconsin</t>
  </si>
  <si>
    <t>WYOMING</t>
  </si>
  <si>
    <t>Wyoming</t>
  </si>
  <si>
    <t>table end</t>
  </si>
  <si>
    <t>Wagner-Peyser Veterans</t>
  </si>
  <si>
    <r>
      <rPr>
        <sz val="11"/>
        <color theme="0"/>
        <rFont val="Calibri"/>
        <family val="2"/>
        <scheme val="minor"/>
      </rPr>
      <t>6/30/18</t>
    </r>
    <r>
      <rPr>
        <sz val="11"/>
        <rFont val="Calibri"/>
        <family val="2"/>
        <scheme val="minor"/>
      </rPr>
      <t xml:space="preserve">
2nd Qtr Emp Rate</t>
    </r>
  </si>
  <si>
    <r>
      <rPr>
        <sz val="11"/>
        <color theme="0"/>
        <rFont val="Calibri"/>
        <family val="2"/>
        <scheme val="minor"/>
      </rPr>
      <t>6/30/18</t>
    </r>
    <r>
      <rPr>
        <sz val="11"/>
        <rFont val="Calibri"/>
        <family val="2"/>
        <scheme val="minor"/>
      </rPr>
      <t xml:space="preserve">
4th Qtr Emp Rate</t>
    </r>
  </si>
  <si>
    <r>
      <rPr>
        <sz val="11"/>
        <color theme="0"/>
        <rFont val="Calibri"/>
        <family val="2"/>
        <scheme val="minor"/>
      </rPr>
      <t>6/30/18</t>
    </r>
    <r>
      <rPr>
        <sz val="11"/>
        <rFont val="Calibri"/>
        <family val="2"/>
        <scheme val="minor"/>
      </rPr>
      <t xml:space="preserve">
Median 2nd Qtr Wages</t>
    </r>
  </si>
  <si>
    <t>Column1</t>
  </si>
  <si>
    <r>
      <rPr>
        <sz val="11"/>
        <color theme="0"/>
        <rFont val="Calibri"/>
        <family val="2"/>
        <scheme val="minor"/>
      </rPr>
      <t>6/30/19</t>
    </r>
    <r>
      <rPr>
        <sz val="11"/>
        <rFont val="Calibri"/>
        <family val="2"/>
        <scheme val="minor"/>
      </rPr>
      <t xml:space="preserve">
2nd Qtr Emp Rate</t>
    </r>
  </si>
  <si>
    <r>
      <rPr>
        <sz val="11"/>
        <color theme="0"/>
        <rFont val="Calibri"/>
        <family val="2"/>
        <scheme val="minor"/>
      </rPr>
      <t>6/30/19</t>
    </r>
    <r>
      <rPr>
        <sz val="11"/>
        <rFont val="Calibri"/>
        <family val="2"/>
        <scheme val="minor"/>
      </rPr>
      <t xml:space="preserve">
4th Qtr Emp Rate</t>
    </r>
  </si>
  <si>
    <r>
      <rPr>
        <sz val="11"/>
        <color theme="0"/>
        <rFont val="Calibri"/>
        <family val="2"/>
        <scheme val="minor"/>
      </rPr>
      <t>6/30/19</t>
    </r>
    <r>
      <rPr>
        <sz val="11"/>
        <rFont val="Calibri"/>
        <family val="2"/>
        <scheme val="minor"/>
      </rPr>
      <t xml:space="preserve">
Median 2nd Qtr Wages</t>
    </r>
  </si>
  <si>
    <t>Column2</t>
  </si>
  <si>
    <r>
      <rPr>
        <sz val="11"/>
        <color theme="0"/>
        <rFont val="Calibri"/>
        <family val="2"/>
        <scheme val="minor"/>
      </rPr>
      <t>6/30/20</t>
    </r>
    <r>
      <rPr>
        <sz val="11"/>
        <rFont val="Calibri"/>
        <family val="2"/>
        <scheme val="minor"/>
      </rPr>
      <t xml:space="preserve">
2nd Qtr Emp Rate</t>
    </r>
  </si>
  <si>
    <r>
      <rPr>
        <sz val="11"/>
        <color theme="0"/>
        <rFont val="Calibri"/>
        <family val="2"/>
        <scheme val="minor"/>
      </rPr>
      <t>6/30/20</t>
    </r>
    <r>
      <rPr>
        <sz val="11"/>
        <rFont val="Calibri"/>
        <family val="2"/>
        <scheme val="minor"/>
      </rPr>
      <t xml:space="preserve">
4th Qtr Emp Rate</t>
    </r>
  </si>
  <si>
    <r>
      <rPr>
        <sz val="11"/>
        <color theme="0"/>
        <rFont val="Calibri"/>
        <family val="2"/>
        <scheme val="minor"/>
      </rPr>
      <t>6/30/20</t>
    </r>
    <r>
      <rPr>
        <sz val="11"/>
        <rFont val="Calibri"/>
        <family val="2"/>
        <scheme val="minor"/>
      </rPr>
      <t xml:space="preserve">
Median 2nd Qtr Wages</t>
    </r>
  </si>
  <si>
    <t>State data by quarter</t>
  </si>
  <si>
    <r>
      <rPr>
        <sz val="11"/>
        <color theme="0"/>
        <rFont val="Calibri"/>
        <family val="2"/>
        <scheme val="minor"/>
      </rPr>
      <t>3/31/18</t>
    </r>
    <r>
      <rPr>
        <sz val="11"/>
        <rFont val="Calibri"/>
        <family val="2"/>
        <scheme val="minor"/>
      </rPr>
      <t xml:space="preserve">
2nd Qtr Emp Rate</t>
    </r>
  </si>
  <si>
    <r>
      <rPr>
        <sz val="11"/>
        <color theme="0"/>
        <rFont val="Calibri"/>
        <family val="2"/>
        <scheme val="minor"/>
      </rPr>
      <t>3/31/18</t>
    </r>
    <r>
      <rPr>
        <sz val="11"/>
        <rFont val="Calibri"/>
        <family val="2"/>
        <scheme val="minor"/>
      </rPr>
      <t xml:space="preserve">
4th Qtr Emp Rate</t>
    </r>
  </si>
  <si>
    <r>
      <rPr>
        <sz val="11"/>
        <color theme="0"/>
        <rFont val="Calibri"/>
        <family val="2"/>
        <scheme val="minor"/>
      </rPr>
      <t>3/31/18</t>
    </r>
    <r>
      <rPr>
        <sz val="11"/>
        <rFont val="Calibri"/>
        <family val="2"/>
        <scheme val="minor"/>
      </rPr>
      <t xml:space="preserve">
Median 2nd Qtr Wages</t>
    </r>
  </si>
  <si>
    <r>
      <rPr>
        <sz val="11"/>
        <color theme="0"/>
        <rFont val="Calibri"/>
        <family val="2"/>
        <scheme val="minor"/>
      </rPr>
      <t>9/30/18</t>
    </r>
    <r>
      <rPr>
        <sz val="11"/>
        <rFont val="Calibri"/>
        <family val="2"/>
        <scheme val="minor"/>
      </rPr>
      <t xml:space="preserve">
2nd Qtr Emp Rate</t>
    </r>
  </si>
  <si>
    <r>
      <rPr>
        <sz val="11"/>
        <color theme="0"/>
        <rFont val="Calibri"/>
        <family val="2"/>
        <scheme val="minor"/>
      </rPr>
      <t>9/30/18</t>
    </r>
    <r>
      <rPr>
        <sz val="11"/>
        <rFont val="Calibri"/>
        <family val="2"/>
        <scheme val="minor"/>
      </rPr>
      <t xml:space="preserve">
4th Qtr Emp Rate</t>
    </r>
  </si>
  <si>
    <r>
      <rPr>
        <sz val="11"/>
        <color theme="0"/>
        <rFont val="Calibri"/>
        <family val="2"/>
        <scheme val="minor"/>
      </rPr>
      <t>9/30/18</t>
    </r>
    <r>
      <rPr>
        <sz val="11"/>
        <rFont val="Calibri"/>
        <family val="2"/>
        <scheme val="minor"/>
      </rPr>
      <t xml:space="preserve">
Median 2nd Qtr Wages</t>
    </r>
  </si>
  <si>
    <r>
      <rPr>
        <sz val="11"/>
        <color theme="0"/>
        <rFont val="Calibri"/>
        <family val="2"/>
        <scheme val="minor"/>
      </rPr>
      <t>12/31/18</t>
    </r>
    <r>
      <rPr>
        <sz val="11"/>
        <rFont val="Calibri"/>
        <family val="2"/>
        <scheme val="minor"/>
      </rPr>
      <t xml:space="preserve">
2nd Qtr Emp Rate</t>
    </r>
  </si>
  <si>
    <r>
      <rPr>
        <sz val="11"/>
        <color theme="0"/>
        <rFont val="Calibri"/>
        <family val="2"/>
        <scheme val="minor"/>
      </rPr>
      <t>12/31/18</t>
    </r>
    <r>
      <rPr>
        <sz val="11"/>
        <rFont val="Calibri"/>
        <family val="2"/>
        <scheme val="minor"/>
      </rPr>
      <t xml:space="preserve">
4th Qtr Emp Rate</t>
    </r>
  </si>
  <si>
    <r>
      <rPr>
        <sz val="11"/>
        <color theme="0"/>
        <rFont val="Calibri"/>
        <family val="2"/>
        <scheme val="minor"/>
      </rPr>
      <t>12/31/18</t>
    </r>
    <r>
      <rPr>
        <sz val="11"/>
        <rFont val="Calibri"/>
        <family val="2"/>
        <scheme val="minor"/>
      </rPr>
      <t xml:space="preserve">
Median 2nd Qtr Wages</t>
    </r>
  </si>
  <si>
    <r>
      <rPr>
        <sz val="11"/>
        <color theme="0"/>
        <rFont val="Calibri"/>
        <family val="2"/>
        <scheme val="minor"/>
      </rPr>
      <t>3/31/19</t>
    </r>
    <r>
      <rPr>
        <sz val="11"/>
        <rFont val="Calibri"/>
        <family val="2"/>
        <scheme val="minor"/>
      </rPr>
      <t xml:space="preserve">
2nd Qtr Emp Rate</t>
    </r>
  </si>
  <si>
    <r>
      <rPr>
        <sz val="11"/>
        <color theme="0"/>
        <rFont val="Calibri"/>
        <family val="2"/>
        <scheme val="minor"/>
      </rPr>
      <t>3/31/19</t>
    </r>
    <r>
      <rPr>
        <sz val="11"/>
        <rFont val="Calibri"/>
        <family val="2"/>
        <scheme val="minor"/>
      </rPr>
      <t xml:space="preserve">
4th Qtr Emp Rate</t>
    </r>
  </si>
  <si>
    <r>
      <rPr>
        <sz val="11"/>
        <color theme="0"/>
        <rFont val="Calibri"/>
        <family val="2"/>
        <scheme val="minor"/>
      </rPr>
      <t>3/31/19</t>
    </r>
    <r>
      <rPr>
        <sz val="11"/>
        <rFont val="Calibri"/>
        <family val="2"/>
        <scheme val="minor"/>
      </rPr>
      <t xml:space="preserve">
Median 2nd Qtr Wages</t>
    </r>
  </si>
  <si>
    <r>
      <rPr>
        <sz val="11"/>
        <color theme="0"/>
        <rFont val="Calibri"/>
        <family val="2"/>
        <scheme val="minor"/>
      </rPr>
      <t>9/30/19</t>
    </r>
    <r>
      <rPr>
        <sz val="11"/>
        <rFont val="Calibri"/>
        <family val="2"/>
        <scheme val="minor"/>
      </rPr>
      <t xml:space="preserve">
2nd Qtr Emp Rate</t>
    </r>
  </si>
  <si>
    <r>
      <rPr>
        <sz val="11"/>
        <color theme="0"/>
        <rFont val="Calibri"/>
        <family val="2"/>
        <scheme val="minor"/>
      </rPr>
      <t>9/30/19</t>
    </r>
    <r>
      <rPr>
        <sz val="11"/>
        <rFont val="Calibri"/>
        <family val="2"/>
        <scheme val="minor"/>
      </rPr>
      <t xml:space="preserve">
4th Qtr Emp Rate</t>
    </r>
  </si>
  <si>
    <r>
      <rPr>
        <sz val="11"/>
        <color theme="0"/>
        <rFont val="Calibri"/>
        <family val="2"/>
        <scheme val="minor"/>
      </rPr>
      <t>9/30/19</t>
    </r>
    <r>
      <rPr>
        <sz val="11"/>
        <rFont val="Calibri"/>
        <family val="2"/>
        <scheme val="minor"/>
      </rPr>
      <t xml:space="preserve">
Median 2nd Qtr Wages</t>
    </r>
  </si>
  <si>
    <t>12/31/19
2nd Qtr Emp Rate</t>
  </si>
  <si>
    <r>
      <rPr>
        <sz val="11"/>
        <color theme="0"/>
        <rFont val="Calibri"/>
        <family val="2"/>
        <scheme val="minor"/>
      </rPr>
      <t>12/31/19</t>
    </r>
    <r>
      <rPr>
        <sz val="11"/>
        <rFont val="Calibri"/>
        <family val="2"/>
        <scheme val="minor"/>
      </rPr>
      <t xml:space="preserve">
4th Qtr Emp Rate</t>
    </r>
  </si>
  <si>
    <r>
      <rPr>
        <sz val="11"/>
        <color theme="0"/>
        <rFont val="Calibri"/>
        <family val="2"/>
        <scheme val="minor"/>
      </rPr>
      <t>12/31/19</t>
    </r>
    <r>
      <rPr>
        <sz val="11"/>
        <rFont val="Calibri"/>
        <family val="2"/>
        <scheme val="minor"/>
      </rPr>
      <t xml:space="preserve">
Median 2nd Qtr Wages</t>
    </r>
  </si>
  <si>
    <r>
      <rPr>
        <sz val="11"/>
        <color theme="0"/>
        <rFont val="Calibri"/>
        <family val="2"/>
        <scheme val="minor"/>
      </rPr>
      <t>3/31/20</t>
    </r>
    <r>
      <rPr>
        <sz val="11"/>
        <rFont val="Calibri"/>
        <family val="2"/>
        <scheme val="minor"/>
      </rPr>
      <t xml:space="preserve">
2nd Qtr Emp Rate</t>
    </r>
  </si>
  <si>
    <r>
      <rPr>
        <sz val="11"/>
        <color theme="0"/>
        <rFont val="Calibri"/>
        <family val="2"/>
        <scheme val="minor"/>
      </rPr>
      <t>3/31/20</t>
    </r>
    <r>
      <rPr>
        <sz val="11"/>
        <rFont val="Calibri"/>
        <family val="2"/>
        <scheme val="minor"/>
      </rPr>
      <t xml:space="preserve">
4th Qtr Emp Rate</t>
    </r>
  </si>
  <si>
    <r>
      <rPr>
        <sz val="11"/>
        <color theme="0"/>
        <rFont val="Calibri"/>
        <family val="2"/>
        <scheme val="minor"/>
      </rPr>
      <t>3/31/20</t>
    </r>
    <r>
      <rPr>
        <sz val="11"/>
        <rFont val="Calibri"/>
        <family val="2"/>
        <scheme val="minor"/>
      </rPr>
      <t xml:space="preserve">
Median 2nd Qtr Wages</t>
    </r>
  </si>
  <si>
    <r>
      <rPr>
        <sz val="11"/>
        <rFont val="Calibri"/>
        <family val="2"/>
        <scheme val="minor"/>
      </rPr>
      <t>For more information on JVSG performance, visit</t>
    </r>
    <r>
      <rPr>
        <sz val="11"/>
        <color theme="10"/>
        <rFont val="Calibri"/>
        <family val="2"/>
        <scheme val="minor"/>
      </rPr>
      <t xml:space="preserve"> </t>
    </r>
    <r>
      <rPr>
        <u/>
        <sz val="11"/>
        <color theme="10"/>
        <rFont val="Calibri"/>
        <family val="2"/>
        <scheme val="minor"/>
      </rPr>
      <t>our website.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</si>
</sst>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6" formatCode="&quot;$&quot;#,##0_);[Red]\(&quot;$&quot;#,##0\)"/>
    <numFmt numFmtId="8" formatCode="&quot;$&quot;#,##0.00_);[Red]\(&quot;$&quot;#,##0.00\)"/>
    <numFmt numFmtId="164" formatCode="0.0%"/>
    <numFmt numFmtId="165" formatCode="&quot;$&quot;#,##0"/>
    <numFmt numFmtId="166" formatCode="[$$-409]#,##0.00;\([$$-409]#,##0.00\)"/>
  </numFmts>
  <fonts count="20" x14ac:knownFonts="1">
    <font>
      <sz val="11"/>
      <color theme="1"/>
      <name val="Calibri"/>
      <family val="2"/>
      <scheme val="minor"/>
    </font>
    <font>
      <sz val="14"/>
      <color theme="1"/>
      <name val="Calibri"/>
      <family val="2"/>
      <scheme val="minor"/>
    </font>
    <font>
      <i/>
      <sz val="11"/>
      <color theme="1"/>
      <name val="Calibri"/>
      <family val="2"/>
      <scheme val="minor"/>
    </font>
    <font>
      <b/>
      <sz val="12"/>
      <color theme="0"/>
      <name val="Calibri"/>
      <family val="2"/>
      <scheme val="minor"/>
    </font>
    <font>
      <b/>
      <sz val="11"/>
      <color theme="1"/>
      <name val="Calibri"/>
      <family val="2"/>
      <scheme val="minor"/>
    </font>
    <font>
      <sz val="11"/>
      <color theme="1"/>
      <name val="Calibri"/>
      <family val="2"/>
      <scheme val="minor"/>
    </font>
    <font>
      <sz val="11"/>
      <name val="Calibri"/>
      <family val="2"/>
      <scheme val="minor"/>
    </font>
    <font>
      <u/>
      <sz val="11"/>
      <color theme="10"/>
      <name val="Calibri"/>
      <family val="2"/>
      <scheme val="minor"/>
    </font>
    <font>
      <sz val="11"/>
      <color theme="0"/>
      <name val="Calibri"/>
      <family val="2"/>
      <scheme val="minor"/>
    </font>
    <font>
      <sz val="11"/>
      <color theme="4" tint="0.79998168889431442"/>
      <name val="Calibri"/>
      <family val="2"/>
      <scheme val="minor"/>
    </font>
    <font>
      <sz val="11"/>
      <color theme="7" tint="0.79998168889431442"/>
      <name val="Calibri"/>
      <family val="2"/>
      <scheme val="minor"/>
    </font>
    <font>
      <b/>
      <sz val="11"/>
      <color rgb="FF000000"/>
      <name val="Calibri"/>
      <family val="2"/>
      <scheme val="minor"/>
    </font>
    <font>
      <sz val="15"/>
      <color theme="1"/>
      <name val="Calibri"/>
      <family val="2"/>
      <scheme val="minor"/>
    </font>
    <font>
      <sz val="12"/>
      <color theme="1"/>
      <name val="Calibri"/>
      <family val="2"/>
      <scheme val="minor"/>
    </font>
    <font>
      <b/>
      <sz val="12"/>
      <color theme="1"/>
      <name val="Calibri"/>
      <family val="2"/>
      <scheme val="minor"/>
    </font>
    <font>
      <b/>
      <sz val="12"/>
      <name val="Calibri"/>
      <family val="2"/>
      <scheme val="minor"/>
    </font>
    <font>
      <sz val="11"/>
      <color rgb="FF000000"/>
      <name val="Calibri"/>
      <scheme val="minor"/>
    </font>
    <font>
      <sz val="11"/>
      <color rgb="FFC00000"/>
      <name val="Calibri"/>
      <scheme val="minor"/>
    </font>
    <font>
      <b/>
      <sz val="11"/>
      <color rgb="FF000000"/>
      <name val="Calibri"/>
      <scheme val="minor"/>
    </font>
    <font>
      <sz val="11"/>
      <color theme="10"/>
      <name val="Calibri"/>
      <family val="2"/>
      <scheme val="minor"/>
    </font>
  </fonts>
  <fills count="9">
    <fill>
      <patternFill patternType="none"/>
    </fill>
    <fill>
      <patternFill patternType="gray125"/>
    </fill>
    <fill>
      <patternFill patternType="solid">
        <fgColor theme="7" tint="0.7999816888943144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rgb="FFFFFFE5"/>
        <bgColor indexed="64"/>
      </patternFill>
    </fill>
    <fill>
      <patternFill patternType="solid">
        <fgColor rgb="FF95B3D7"/>
        <bgColor indexed="64"/>
      </patternFill>
    </fill>
  </fills>
  <borders count="42">
    <border>
      <left/>
      <right/>
      <top/>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7" tint="-0.24994659260841701"/>
      </left>
      <right style="thin">
        <color theme="7" tint="-0.24994659260841701"/>
      </right>
      <top style="thin">
        <color theme="7" tint="-0.24994659260841701"/>
      </top>
      <bottom style="thin">
        <color theme="7" tint="-0.24994659260841701"/>
      </bottom>
      <diagonal/>
    </border>
    <border>
      <left style="thin">
        <color theme="4" tint="-0.499984740745262"/>
      </left>
      <right style="thin">
        <color theme="4" tint="-0.499984740745262"/>
      </right>
      <top/>
      <bottom style="thin">
        <color theme="4" tint="-0.4999847407452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style="thin">
        <color theme="4" tint="-0.499984740745262"/>
      </left>
      <right style="thin">
        <color theme="4" tint="-0.499984740745262"/>
      </right>
      <top style="thin">
        <color theme="4" tint="-0.499984740745262"/>
      </top>
      <bottom/>
      <diagonal/>
    </border>
    <border>
      <left style="thin">
        <color theme="7" tint="-0.24994659260841701"/>
      </left>
      <right/>
      <top style="thin">
        <color theme="7" tint="-0.24994659260841701"/>
      </top>
      <bottom style="thin">
        <color theme="7" tint="-0.24994659260841701"/>
      </bottom>
      <diagonal/>
    </border>
    <border>
      <left style="thin">
        <color theme="7" tint="-0.24994659260841701"/>
      </left>
      <right style="thin">
        <color theme="7" tint="-0.24994659260841701"/>
      </right>
      <top style="thin">
        <color theme="7" tint="-0.24994659260841701"/>
      </top>
      <bottom/>
      <diagonal/>
    </border>
    <border>
      <left style="thin">
        <color theme="7" tint="-0.24994659260841701"/>
      </left>
      <right/>
      <top style="thin">
        <color theme="7" tint="-0.24994659260841701"/>
      </top>
      <bottom/>
      <diagonal/>
    </border>
    <border>
      <left style="thin">
        <color theme="7" tint="-0.24994659260841701"/>
      </left>
      <right style="thin">
        <color theme="7" tint="-0.24994659260841701"/>
      </right>
      <top/>
      <bottom style="thin">
        <color theme="7" tint="-0.24994659260841701"/>
      </bottom>
      <diagonal/>
    </border>
    <border>
      <left/>
      <right/>
      <top/>
      <bottom style="medium">
        <color theme="4" tint="0.39997558519241921"/>
      </bottom>
      <diagonal/>
    </border>
    <border>
      <left style="medium">
        <color indexed="64"/>
      </left>
      <right style="thin">
        <color theme="4" tint="-0.499984740745262"/>
      </right>
      <top style="thin">
        <color theme="4" tint="-0.499984740745262"/>
      </top>
      <bottom style="thin">
        <color theme="4" tint="-0.499984740745262"/>
      </bottom>
      <diagonal/>
    </border>
    <border>
      <left style="thin">
        <color theme="4" tint="-0.499984740745262"/>
      </left>
      <right style="medium">
        <color indexed="64"/>
      </right>
      <top style="thin">
        <color theme="4" tint="-0.499984740745262"/>
      </top>
      <bottom style="thin">
        <color theme="4" tint="-0.499984740745262"/>
      </bottom>
      <diagonal/>
    </border>
    <border>
      <left style="medium">
        <color indexed="64"/>
      </left>
      <right style="thin">
        <color theme="7" tint="-0.24994659260841701"/>
      </right>
      <top style="thin">
        <color theme="7" tint="-0.24994659260841701"/>
      </top>
      <bottom style="thin">
        <color theme="7" tint="-0.24994659260841701"/>
      </bottom>
      <diagonal/>
    </border>
    <border>
      <left style="thin">
        <color theme="7" tint="-0.24994659260841701"/>
      </left>
      <right style="medium">
        <color indexed="64"/>
      </right>
      <top style="thin">
        <color theme="7" tint="-0.24994659260841701"/>
      </top>
      <bottom style="thin">
        <color theme="7" tint="-0.24994659260841701"/>
      </bottom>
      <diagonal/>
    </border>
    <border>
      <left style="medium">
        <color indexed="64"/>
      </left>
      <right style="thin">
        <color theme="4" tint="-0.499984740745262"/>
      </right>
      <top/>
      <bottom style="thin">
        <color theme="4" tint="-0.499984740745262"/>
      </bottom>
      <diagonal/>
    </border>
    <border>
      <left style="thin">
        <color theme="4" tint="-0.499984740745262"/>
      </left>
      <right style="medium">
        <color indexed="64"/>
      </right>
      <top/>
      <bottom style="thin">
        <color theme="4" tint="-0.499984740745262"/>
      </bottom>
      <diagonal/>
    </border>
    <border>
      <left style="medium">
        <color indexed="64"/>
      </left>
      <right style="thin">
        <color theme="7" tint="-0.24994659260841701"/>
      </right>
      <top/>
      <bottom style="thin">
        <color theme="7" tint="-0.24994659260841701"/>
      </bottom>
      <diagonal/>
    </border>
    <border>
      <left style="thin">
        <color theme="7" tint="-0.24994659260841701"/>
      </left>
      <right style="medium">
        <color indexed="64"/>
      </right>
      <top/>
      <bottom style="thin">
        <color theme="7" tint="-0.24994659260841701"/>
      </bottom>
      <diagonal/>
    </border>
    <border>
      <left style="medium">
        <color indexed="64"/>
      </left>
      <right/>
      <top style="medium">
        <color indexed="64"/>
      </top>
      <bottom style="medium">
        <color theme="4" tint="0.39997558519241921"/>
      </bottom>
      <diagonal/>
    </border>
    <border>
      <left/>
      <right/>
      <top style="medium">
        <color indexed="64"/>
      </top>
      <bottom style="medium">
        <color theme="4" tint="0.39997558519241921"/>
      </bottom>
      <diagonal/>
    </border>
    <border>
      <left/>
      <right style="medium">
        <color indexed="64"/>
      </right>
      <top style="medium">
        <color indexed="64"/>
      </top>
      <bottom style="medium">
        <color theme="4" tint="0.39997558519241921"/>
      </bottom>
      <diagonal/>
    </border>
    <border>
      <left style="medium">
        <color indexed="64"/>
      </left>
      <right style="thin">
        <color theme="4" tint="-0.499984740745262"/>
      </right>
      <top style="thin">
        <color theme="4" tint="-0.499984740745262"/>
      </top>
      <bottom style="medium">
        <color indexed="64"/>
      </bottom>
      <diagonal/>
    </border>
    <border>
      <left style="thin">
        <color theme="4" tint="-0.499984740745262"/>
      </left>
      <right style="thin">
        <color theme="4" tint="-0.499984740745262"/>
      </right>
      <top style="thin">
        <color theme="4" tint="-0.499984740745262"/>
      </top>
      <bottom style="medium">
        <color indexed="64"/>
      </bottom>
      <diagonal/>
    </border>
    <border>
      <left style="thin">
        <color theme="4" tint="-0.499984740745262"/>
      </left>
      <right style="medium">
        <color indexed="64"/>
      </right>
      <top style="thin">
        <color theme="4" tint="-0.499984740745262"/>
      </top>
      <bottom style="medium">
        <color indexed="64"/>
      </bottom>
      <diagonal/>
    </border>
    <border>
      <left style="medium">
        <color indexed="64"/>
      </left>
      <right style="thin">
        <color theme="7" tint="-0.24994659260841701"/>
      </right>
      <top style="thin">
        <color theme="7" tint="-0.24994659260841701"/>
      </top>
      <bottom/>
      <diagonal/>
    </border>
    <border>
      <left style="thin">
        <color theme="7" tint="-0.24994659260841701"/>
      </left>
      <right style="medium">
        <color indexed="64"/>
      </right>
      <top style="thin">
        <color theme="7" tint="-0.24994659260841701"/>
      </top>
      <bottom/>
      <diagonal/>
    </border>
    <border>
      <left style="thin">
        <color theme="4" tint="0.79998168889431442"/>
      </left>
      <right/>
      <top style="thin">
        <color theme="4" tint="0.79998168889431442"/>
      </top>
      <bottom/>
      <diagonal/>
    </border>
    <border>
      <left style="thin">
        <color theme="4" tint="0.79998168889431442"/>
      </left>
      <right/>
      <top/>
      <bottom style="thin">
        <color theme="4" tint="-0.499984740745262"/>
      </bottom>
      <diagonal/>
    </border>
    <border>
      <left style="medium">
        <color theme="4" tint="0.39994506668294322"/>
      </left>
      <right/>
      <top style="medium">
        <color theme="4" tint="0.39994506668294322"/>
      </top>
      <bottom style="medium">
        <color theme="4" tint="0.39994506668294322"/>
      </bottom>
      <diagonal/>
    </border>
    <border>
      <left style="medium">
        <color theme="4" tint="0.39991454817346722"/>
      </left>
      <right/>
      <top style="medium">
        <color theme="4" tint="0.39991454817346722"/>
      </top>
      <bottom style="medium">
        <color theme="4" tint="0.39991454817346722"/>
      </bottom>
      <diagonal/>
    </border>
    <border>
      <left style="medium">
        <color theme="4" tint="0.39988402966399123"/>
      </left>
      <right/>
      <top style="medium">
        <color theme="4" tint="0.39988402966399123"/>
      </top>
      <bottom style="medium">
        <color theme="4" tint="0.39988402966399123"/>
      </bottom>
      <diagonal/>
    </border>
    <border>
      <left style="medium">
        <color theme="4" tint="0.39985351115451523"/>
      </left>
      <right/>
      <top style="medium">
        <color theme="4" tint="0.39985351115451523"/>
      </top>
      <bottom style="medium">
        <color theme="4" tint="0.39985351115451523"/>
      </bottom>
      <diagonal/>
    </border>
    <border>
      <left style="medium">
        <color theme="4" tint="0.39979247413556324"/>
      </left>
      <right style="medium">
        <color theme="4" tint="0.39979247413556324"/>
      </right>
      <top style="medium">
        <color theme="4" tint="0.39979247413556324"/>
      </top>
      <bottom style="medium">
        <color theme="4" tint="0.39979247413556324"/>
      </bottom>
      <diagonal/>
    </border>
    <border>
      <left style="medium">
        <color theme="4" tint="0.39982299264503923"/>
      </left>
      <right/>
      <top style="medium">
        <color theme="4" tint="0.39982299264503923"/>
      </top>
      <bottom style="medium">
        <color theme="4" tint="0.39982299264503923"/>
      </bottom>
      <diagonal/>
    </border>
    <border>
      <left style="medium">
        <color indexed="64"/>
      </left>
      <right style="medium">
        <color indexed="64"/>
      </right>
      <top style="medium">
        <color indexed="64"/>
      </top>
      <bottom style="medium">
        <color indexed="64"/>
      </bottom>
      <diagonal/>
    </border>
  </borders>
  <cellStyleXfs count="7">
    <xf numFmtId="0" fontId="0" fillId="0" borderId="0"/>
    <xf numFmtId="9" fontId="5" fillId="0" borderId="0" applyFont="0" applyFill="0" applyBorder="0" applyAlignment="0" applyProtection="0"/>
    <xf numFmtId="0" fontId="7" fillId="0" borderId="0" applyNumberFormat="0" applyFill="0" applyBorder="0" applyAlignment="0" applyProtection="0"/>
    <xf numFmtId="0" fontId="13" fillId="0" borderId="9" applyNumberFormat="0" applyFill="0" applyBorder="0" applyAlignment="0" applyProtection="0"/>
    <xf numFmtId="0" fontId="13" fillId="0" borderId="10" applyNumberFormat="0" applyFill="0" applyBorder="0" applyAlignment="0" applyProtection="0"/>
    <xf numFmtId="0" fontId="12" fillId="4" borderId="9" applyNumberFormat="0" applyFill="0" applyBorder="0" applyAlignment="0" applyProtection="0"/>
    <xf numFmtId="0" fontId="13" fillId="0" borderId="16" applyNumberFormat="0" applyFill="0" applyAlignment="0" applyProtection="0"/>
  </cellStyleXfs>
  <cellXfs count="123">
    <xf numFmtId="0" fontId="0" fillId="0" borderId="0" xfId="0"/>
    <xf numFmtId="0" fontId="6" fillId="0" borderId="0" xfId="0" applyFont="1"/>
    <xf numFmtId="0" fontId="0" fillId="0" borderId="0" xfId="0" applyAlignment="1">
      <alignment wrapText="1"/>
    </xf>
    <xf numFmtId="0" fontId="6" fillId="0" borderId="0" xfId="0" applyFont="1" applyAlignment="1">
      <alignment horizontal="right"/>
    </xf>
    <xf numFmtId="10" fontId="6" fillId="0" borderId="0" xfId="0" applyNumberFormat="1" applyFont="1" applyAlignment="1">
      <alignment horizontal="right"/>
    </xf>
    <xf numFmtId="8" fontId="6" fillId="0" borderId="0" xfId="0" applyNumberFormat="1" applyFont="1" applyAlignment="1">
      <alignment horizontal="right"/>
    </xf>
    <xf numFmtId="0" fontId="6" fillId="0" borderId="0" xfId="0" applyFont="1" applyAlignment="1">
      <alignment horizontal="right" wrapText="1"/>
    </xf>
    <xf numFmtId="10" fontId="6" fillId="0" borderId="0" xfId="0" applyNumberFormat="1" applyFont="1" applyAlignment="1">
      <alignment horizontal="right" vertical="center"/>
    </xf>
    <xf numFmtId="10" fontId="6" fillId="0" borderId="0" xfId="1" applyNumberFormat="1" applyFont="1" applyFill="1" applyAlignment="1">
      <alignment horizontal="right"/>
    </xf>
    <xf numFmtId="164" fontId="6" fillId="0" borderId="0" xfId="0" applyNumberFormat="1" applyFont="1" applyAlignment="1">
      <alignment horizontal="right" vertical="center"/>
    </xf>
    <xf numFmtId="166" fontId="6" fillId="0" borderId="0" xfId="0" applyNumberFormat="1" applyFont="1" applyAlignment="1">
      <alignment horizontal="right" vertical="center"/>
    </xf>
    <xf numFmtId="0" fontId="13" fillId="0" borderId="0" xfId="3" applyBorder="1" applyAlignment="1">
      <alignment horizontal="center"/>
    </xf>
    <xf numFmtId="0" fontId="0" fillId="0" borderId="0" xfId="0" applyAlignment="1">
      <alignment horizontal="center"/>
    </xf>
    <xf numFmtId="164" fontId="0" fillId="2" borderId="19" xfId="0" applyNumberFormat="1" applyFill="1" applyBorder="1" applyAlignment="1" applyProtection="1">
      <alignment horizontal="center"/>
      <protection locked="0"/>
    </xf>
    <xf numFmtId="0" fontId="0" fillId="0" borderId="0" xfId="0" applyAlignment="1">
      <alignment vertical="top" wrapText="1"/>
    </xf>
    <xf numFmtId="0" fontId="0" fillId="4" borderId="1" xfId="0" applyFill="1" applyBorder="1"/>
    <xf numFmtId="164" fontId="0" fillId="4" borderId="1" xfId="0" applyNumberFormat="1" applyFill="1" applyBorder="1" applyAlignment="1">
      <alignment horizontal="right"/>
    </xf>
    <xf numFmtId="164" fontId="0" fillId="4" borderId="1" xfId="0" applyNumberFormat="1" applyFill="1" applyBorder="1" applyAlignment="1">
      <alignment horizontal="center"/>
    </xf>
    <xf numFmtId="9" fontId="0" fillId="4" borderId="18" xfId="0" applyNumberFormat="1" applyFill="1" applyBorder="1" applyAlignment="1">
      <alignment horizontal="center"/>
    </xf>
    <xf numFmtId="0" fontId="0" fillId="4" borderId="11" xfId="0" applyFill="1" applyBorder="1"/>
    <xf numFmtId="0" fontId="2" fillId="2" borderId="0" xfId="0" applyFont="1" applyFill="1"/>
    <xf numFmtId="0" fontId="10" fillId="2" borderId="0" xfId="0" applyFont="1" applyFill="1"/>
    <xf numFmtId="14" fontId="0" fillId="2" borderId="2" xfId="0" applyNumberFormat="1" applyFill="1" applyBorder="1" applyAlignment="1">
      <alignment horizontal="right"/>
    </xf>
    <xf numFmtId="14" fontId="6" fillId="2" borderId="2" xfId="0" applyNumberFormat="1" applyFont="1" applyFill="1" applyBorder="1" applyAlignment="1">
      <alignment horizontal="right"/>
    </xf>
    <xf numFmtId="14" fontId="6" fillId="2" borderId="12" xfId="0" applyNumberFormat="1" applyFont="1" applyFill="1" applyBorder="1" applyAlignment="1">
      <alignment horizontal="right"/>
    </xf>
    <xf numFmtId="14" fontId="4" fillId="2" borderId="23" xfId="0" applyNumberFormat="1" applyFont="1" applyFill="1" applyBorder="1" applyAlignment="1">
      <alignment horizontal="center"/>
    </xf>
    <xf numFmtId="14" fontId="4" fillId="2" borderId="15" xfId="0" applyNumberFormat="1" applyFont="1" applyFill="1" applyBorder="1" applyAlignment="1">
      <alignment horizontal="center"/>
    </xf>
    <xf numFmtId="14" fontId="4" fillId="2" borderId="24" xfId="0" applyNumberFormat="1" applyFont="1" applyFill="1" applyBorder="1" applyAlignment="1">
      <alignment horizontal="center"/>
    </xf>
    <xf numFmtId="0" fontId="0" fillId="2" borderId="2" xfId="0" applyFill="1" applyBorder="1"/>
    <xf numFmtId="164" fontId="0" fillId="2" borderId="2" xfId="0" applyNumberFormat="1" applyFill="1" applyBorder="1" applyAlignment="1">
      <alignment horizontal="right"/>
    </xf>
    <xf numFmtId="164" fontId="6" fillId="2" borderId="2" xfId="0" applyNumberFormat="1" applyFont="1" applyFill="1" applyBorder="1" applyAlignment="1">
      <alignment horizontal="right"/>
    </xf>
    <xf numFmtId="164" fontId="6" fillId="2" borderId="12" xfId="0" applyNumberFormat="1" applyFont="1" applyFill="1" applyBorder="1" applyAlignment="1">
      <alignment horizontal="right"/>
    </xf>
    <xf numFmtId="164" fontId="0" fillId="2" borderId="2" xfId="0" applyNumberFormat="1" applyFill="1" applyBorder="1" applyAlignment="1">
      <alignment horizontal="center"/>
    </xf>
    <xf numFmtId="164" fontId="0" fillId="2" borderId="20" xfId="0" applyNumberFormat="1" applyFill="1" applyBorder="1" applyAlignment="1">
      <alignment horizontal="center"/>
    </xf>
    <xf numFmtId="0" fontId="0" fillId="2" borderId="13" xfId="0" applyFill="1" applyBorder="1"/>
    <xf numFmtId="165" fontId="0" fillId="2" borderId="13" xfId="0" applyNumberFormat="1" applyFill="1" applyBorder="1" applyAlignment="1">
      <alignment horizontal="right"/>
    </xf>
    <xf numFmtId="165" fontId="6" fillId="2" borderId="13" xfId="0" applyNumberFormat="1" applyFont="1" applyFill="1" applyBorder="1" applyAlignment="1">
      <alignment horizontal="right"/>
    </xf>
    <xf numFmtId="0" fontId="0" fillId="0" borderId="0" xfId="0" applyAlignment="1">
      <alignment vertical="center"/>
    </xf>
    <xf numFmtId="0" fontId="0" fillId="0" borderId="0" xfId="0" applyAlignment="1">
      <alignment vertical="top"/>
    </xf>
    <xf numFmtId="0" fontId="7" fillId="0" borderId="0" xfId="2" applyBorder="1" applyAlignment="1">
      <alignment vertical="top" wrapText="1"/>
    </xf>
    <xf numFmtId="0" fontId="11" fillId="0" borderId="0" xfId="0" applyFont="1" applyAlignment="1">
      <alignment vertical="top" wrapText="1"/>
    </xf>
    <xf numFmtId="0" fontId="14" fillId="2" borderId="0" xfId="3" applyFont="1" applyFill="1" applyBorder="1" applyProtection="1"/>
    <xf numFmtId="165" fontId="0" fillId="2" borderId="14" xfId="0" applyNumberFormat="1" applyFill="1" applyBorder="1" applyAlignment="1">
      <alignment horizontal="right"/>
    </xf>
    <xf numFmtId="164" fontId="0" fillId="0" borderId="0" xfId="1" applyNumberFormat="1" applyFont="1" applyFill="1"/>
    <xf numFmtId="165" fontId="0" fillId="0" borderId="0" xfId="1" applyNumberFormat="1" applyFont="1" applyFill="1"/>
    <xf numFmtId="0" fontId="2" fillId="0" borderId="0" xfId="0" applyFont="1" applyAlignment="1">
      <alignment horizontal="center"/>
    </xf>
    <xf numFmtId="0" fontId="2" fillId="0" borderId="0" xfId="0" applyFont="1"/>
    <xf numFmtId="165" fontId="0" fillId="4" borderId="29" xfId="0" applyNumberFormat="1" applyFill="1" applyBorder="1" applyAlignment="1">
      <alignment horizontal="center"/>
    </xf>
    <xf numFmtId="9" fontId="0" fillId="4" borderId="30" xfId="0" applyNumberFormat="1" applyFill="1" applyBorder="1" applyAlignment="1">
      <alignment horizontal="center"/>
    </xf>
    <xf numFmtId="165" fontId="0" fillId="2" borderId="31" xfId="0" applyNumberFormat="1" applyFill="1" applyBorder="1" applyAlignment="1" applyProtection="1">
      <alignment horizontal="center"/>
      <protection locked="0"/>
    </xf>
    <xf numFmtId="165" fontId="0" fillId="2" borderId="13" xfId="0" applyNumberFormat="1" applyFill="1" applyBorder="1" applyAlignment="1">
      <alignment horizontal="center"/>
    </xf>
    <xf numFmtId="165" fontId="0" fillId="2" borderId="32" xfId="0" applyNumberFormat="1" applyFill="1" applyBorder="1" applyAlignment="1">
      <alignment horizontal="center"/>
    </xf>
    <xf numFmtId="0" fontId="4" fillId="0" borderId="0" xfId="0" applyFont="1"/>
    <xf numFmtId="0" fontId="14" fillId="0" borderId="0" xfId="0" applyFont="1"/>
    <xf numFmtId="165" fontId="0" fillId="4" borderId="1" xfId="0" applyNumberFormat="1" applyFill="1" applyBorder="1" applyAlignment="1">
      <alignment horizontal="right"/>
    </xf>
    <xf numFmtId="0" fontId="3" fillId="5" borderId="0" xfId="0" applyFont="1" applyFill="1" applyAlignment="1">
      <alignment horizontal="right"/>
    </xf>
    <xf numFmtId="164" fontId="0" fillId="7" borderId="17" xfId="0" applyNumberFormat="1" applyFill="1" applyBorder="1" applyAlignment="1" applyProtection="1">
      <alignment horizontal="center"/>
      <protection locked="0"/>
    </xf>
    <xf numFmtId="165" fontId="0" fillId="7" borderId="28" xfId="0" applyNumberFormat="1" applyFill="1" applyBorder="1" applyAlignment="1" applyProtection="1">
      <alignment horizontal="center"/>
      <protection locked="0"/>
    </xf>
    <xf numFmtId="0" fontId="0" fillId="0" borderId="0" xfId="0" applyAlignment="1">
      <alignment horizontal="right"/>
    </xf>
    <xf numFmtId="0" fontId="13" fillId="0" borderId="0" xfId="3" applyBorder="1"/>
    <xf numFmtId="0" fontId="9" fillId="4" borderId="34" xfId="0" applyFont="1" applyFill="1" applyBorder="1"/>
    <xf numFmtId="10" fontId="0" fillId="0" borderId="0" xfId="0" applyNumberFormat="1"/>
    <xf numFmtId="10" fontId="6" fillId="0" borderId="0" xfId="0" applyNumberFormat="1" applyFont="1"/>
    <xf numFmtId="6" fontId="0" fillId="0" borderId="0" xfId="0" applyNumberFormat="1"/>
    <xf numFmtId="6" fontId="6" fillId="0" borderId="0" xfId="0" applyNumberFormat="1" applyFont="1"/>
    <xf numFmtId="0" fontId="2" fillId="4" borderId="0" xfId="0" applyFont="1" applyFill="1" applyAlignment="1">
      <alignment horizontal="left"/>
    </xf>
    <xf numFmtId="14" fontId="6" fillId="2" borderId="0" xfId="0" applyNumberFormat="1" applyFont="1" applyFill="1" applyAlignment="1">
      <alignment horizontal="right"/>
    </xf>
    <xf numFmtId="164" fontId="0" fillId="2" borderId="0" xfId="0" applyNumberFormat="1" applyFill="1" applyAlignment="1">
      <alignment horizontal="right"/>
    </xf>
    <xf numFmtId="165" fontId="0" fillId="2" borderId="0" xfId="0" applyNumberFormat="1" applyFill="1" applyAlignment="1">
      <alignment horizontal="right"/>
    </xf>
    <xf numFmtId="14" fontId="15" fillId="0" borderId="0" xfId="0" applyNumberFormat="1" applyFont="1" applyAlignment="1">
      <alignment horizontal="left"/>
    </xf>
    <xf numFmtId="8" fontId="6" fillId="0" borderId="0" xfId="0" applyNumberFormat="1" applyFont="1" applyAlignment="1">
      <alignment horizontal="left"/>
    </xf>
    <xf numFmtId="0" fontId="6" fillId="0" borderId="0" xfId="0" applyFont="1" applyAlignment="1">
      <alignment horizontal="left" wrapText="1"/>
    </xf>
    <xf numFmtId="0" fontId="6" fillId="0" borderId="0" xfId="0" applyFont="1" applyAlignment="1">
      <alignment horizontal="left"/>
    </xf>
    <xf numFmtId="10" fontId="6" fillId="0" borderId="0" xfId="0" applyNumberFormat="1" applyFont="1" applyAlignment="1">
      <alignment horizontal="left" vertical="center"/>
    </xf>
    <xf numFmtId="0" fontId="0" fillId="0" borderId="0" xfId="0" applyAlignment="1">
      <alignment horizontal="left"/>
    </xf>
    <xf numFmtId="166" fontId="6" fillId="0" borderId="0" xfId="0" applyNumberFormat="1" applyFont="1" applyAlignment="1">
      <alignment horizontal="left" vertical="center"/>
    </xf>
    <xf numFmtId="14" fontId="15" fillId="0" borderId="0" xfId="0" applyNumberFormat="1" applyFont="1" applyAlignment="1">
      <alignment horizontal="center"/>
    </xf>
    <xf numFmtId="0" fontId="8" fillId="0" borderId="0" xfId="0" applyFont="1"/>
    <xf numFmtId="0" fontId="13" fillId="6" borderId="0" xfId="4" applyFill="1" applyBorder="1" applyAlignment="1">
      <alignment vertical="center" wrapText="1"/>
    </xf>
    <xf numFmtId="0" fontId="13" fillId="6" borderId="0" xfId="4" applyFill="1" applyBorder="1" applyAlignment="1">
      <alignment vertical="top" wrapText="1"/>
    </xf>
    <xf numFmtId="0" fontId="13" fillId="0" borderId="0" xfId="4" applyBorder="1"/>
    <xf numFmtId="0" fontId="13" fillId="4" borderId="33" xfId="4" applyFill="1" applyBorder="1" applyProtection="1"/>
    <xf numFmtId="0" fontId="13" fillId="0" borderId="16" xfId="6"/>
    <xf numFmtId="0" fontId="13" fillId="0" borderId="16" xfId="6" applyAlignment="1">
      <alignment horizontal="left" wrapText="1"/>
    </xf>
    <xf numFmtId="0" fontId="13" fillId="0" borderId="16" xfId="6" applyAlignment="1">
      <alignment wrapText="1"/>
    </xf>
    <xf numFmtId="164" fontId="0" fillId="4" borderId="3" xfId="0" applyNumberFormat="1" applyFill="1" applyBorder="1" applyAlignment="1">
      <alignment horizontal="right"/>
    </xf>
    <xf numFmtId="14" fontId="13" fillId="4" borderId="35" xfId="6" applyNumberFormat="1" applyFill="1" applyBorder="1" applyAlignment="1">
      <alignment horizontal="center" vertical="center"/>
    </xf>
    <xf numFmtId="14" fontId="13" fillId="4" borderId="36" xfId="6" applyNumberFormat="1" applyFill="1" applyBorder="1" applyAlignment="1">
      <alignment horizontal="center" vertical="center"/>
    </xf>
    <xf numFmtId="14" fontId="13" fillId="4" borderId="37" xfId="6" applyNumberFormat="1" applyFill="1" applyBorder="1" applyAlignment="1">
      <alignment horizontal="center" vertical="center"/>
    </xf>
    <xf numFmtId="14" fontId="13" fillId="4" borderId="38" xfId="6" applyNumberFormat="1" applyFill="1" applyBorder="1" applyAlignment="1">
      <alignment horizontal="center" vertical="center"/>
    </xf>
    <xf numFmtId="14" fontId="13" fillId="4" borderId="40" xfId="6" applyNumberFormat="1" applyFill="1" applyBorder="1" applyAlignment="1">
      <alignment horizontal="center" vertical="center"/>
    </xf>
    <xf numFmtId="14" fontId="13" fillId="4" borderId="39" xfId="6" applyNumberFormat="1" applyFill="1" applyBorder="1" applyAlignment="1">
      <alignment horizontal="center" vertical="center"/>
    </xf>
    <xf numFmtId="164" fontId="0" fillId="7" borderId="21" xfId="0" applyNumberFormat="1" applyFill="1" applyBorder="1" applyAlignment="1" applyProtection="1">
      <alignment horizontal="center"/>
      <protection locked="0"/>
    </xf>
    <xf numFmtId="14" fontId="13" fillId="4" borderId="41" xfId="6" applyNumberFormat="1" applyFill="1" applyBorder="1" applyAlignment="1">
      <alignment horizontal="center"/>
    </xf>
    <xf numFmtId="164" fontId="0" fillId="4" borderId="3" xfId="0" applyNumberFormat="1" applyFill="1" applyBorder="1" applyAlignment="1">
      <alignment horizontal="center"/>
    </xf>
    <xf numFmtId="9" fontId="0" fillId="4" borderId="22" xfId="0" applyNumberFormat="1" applyFill="1" applyBorder="1" applyAlignment="1">
      <alignment horizontal="center"/>
    </xf>
    <xf numFmtId="0" fontId="8" fillId="0" borderId="0" xfId="0" applyFont="1" applyAlignment="1">
      <alignment horizontal="center"/>
    </xf>
    <xf numFmtId="0" fontId="11" fillId="0" borderId="0" xfId="0" applyFont="1" applyAlignment="1">
      <alignment horizontal="left" vertical="top" wrapText="1"/>
    </xf>
    <xf numFmtId="0" fontId="7" fillId="0" borderId="0" xfId="2" applyAlignment="1">
      <alignment vertical="top" wrapText="1"/>
    </xf>
    <xf numFmtId="0" fontId="8" fillId="0" borderId="0" xfId="0" applyFont="1" applyAlignment="1">
      <alignment horizontal="center"/>
    </xf>
    <xf numFmtId="0" fontId="8" fillId="0" borderId="8" xfId="0" applyFont="1" applyBorder="1" applyAlignment="1">
      <alignment horizontal="center"/>
    </xf>
    <xf numFmtId="0" fontId="13" fillId="2" borderId="25" xfId="6" applyFill="1" applyBorder="1" applyAlignment="1" applyProtection="1">
      <alignment horizontal="center"/>
    </xf>
    <xf numFmtId="0" fontId="13" fillId="2" borderId="26" xfId="6" applyFill="1" applyBorder="1" applyAlignment="1" applyProtection="1">
      <alignment horizontal="center"/>
    </xf>
    <xf numFmtId="0" fontId="13" fillId="2" borderId="27" xfId="6" applyFill="1" applyBorder="1" applyAlignment="1" applyProtection="1">
      <alignment horizontal="center"/>
    </xf>
    <xf numFmtId="0" fontId="13" fillId="8" borderId="4" xfId="4" applyFill="1" applyBorder="1" applyAlignment="1" applyProtection="1">
      <alignment horizontal="center" vertical="center" wrapText="1"/>
    </xf>
    <xf numFmtId="0" fontId="13" fillId="8" borderId="5" xfId="4" applyFill="1" applyBorder="1" applyAlignment="1" applyProtection="1">
      <alignment horizontal="center" vertical="center" wrapText="1"/>
    </xf>
    <xf numFmtId="0" fontId="13" fillId="8" borderId="6" xfId="4" applyFill="1" applyBorder="1" applyAlignment="1" applyProtection="1">
      <alignment horizontal="center" vertical="center" wrapText="1"/>
    </xf>
    <xf numFmtId="0" fontId="13" fillId="8" borderId="7" xfId="4" applyFill="1" applyBorder="1" applyAlignment="1" applyProtection="1">
      <alignment horizontal="center" vertical="center" wrapText="1"/>
    </xf>
    <xf numFmtId="0" fontId="13" fillId="8" borderId="0" xfId="4" applyFill="1" applyBorder="1" applyAlignment="1" applyProtection="1">
      <alignment horizontal="center" vertical="center" wrapText="1"/>
    </xf>
    <xf numFmtId="0" fontId="13" fillId="8" borderId="8" xfId="4" applyFill="1" applyBorder="1" applyAlignment="1" applyProtection="1">
      <alignment horizontal="center" vertical="center" wrapText="1"/>
    </xf>
    <xf numFmtId="0" fontId="16" fillId="0" borderId="0" xfId="0" applyFont="1" applyAlignment="1">
      <alignment horizontal="left" vertical="top" wrapText="1"/>
    </xf>
    <xf numFmtId="0" fontId="11" fillId="0" borderId="0" xfId="0" applyFont="1" applyAlignment="1">
      <alignment horizontal="left" vertical="top" wrapText="1"/>
    </xf>
    <xf numFmtId="0" fontId="13" fillId="4" borderId="0" xfId="4" applyFill="1" applyBorder="1" applyAlignment="1">
      <alignment horizontal="left"/>
    </xf>
    <xf numFmtId="0" fontId="1" fillId="7" borderId="0" xfId="0" applyFont="1" applyFill="1" applyAlignment="1" applyProtection="1">
      <alignment horizontal="center"/>
      <protection locked="0"/>
    </xf>
    <xf numFmtId="14" fontId="13" fillId="0" borderId="0" xfId="4" applyNumberFormat="1" applyBorder="1" applyAlignment="1">
      <alignment horizontal="center" wrapText="1"/>
    </xf>
    <xf numFmtId="14" fontId="13" fillId="0" borderId="0" xfId="4" applyNumberFormat="1" applyBorder="1" applyAlignment="1">
      <alignment horizontal="center"/>
    </xf>
    <xf numFmtId="14" fontId="13" fillId="3" borderId="0" xfId="4" applyNumberFormat="1" applyFill="1" applyBorder="1" applyAlignment="1">
      <alignment horizontal="center" wrapText="1"/>
    </xf>
    <xf numFmtId="14" fontId="13" fillId="3" borderId="0" xfId="4" applyNumberFormat="1" applyFill="1" applyBorder="1" applyAlignment="1">
      <alignment horizontal="center"/>
    </xf>
    <xf numFmtId="14" fontId="6" fillId="0" borderId="0" xfId="0" applyNumberFormat="1" applyFont="1" applyAlignment="1">
      <alignment horizontal="center"/>
    </xf>
    <xf numFmtId="0" fontId="8" fillId="0" borderId="0" xfId="0" applyFont="1"/>
    <xf numFmtId="0" fontId="6" fillId="0" borderId="0" xfId="0" applyFont="1" applyAlignment="1">
      <alignment horizontal="center"/>
    </xf>
    <xf numFmtId="14" fontId="6" fillId="4" borderId="0" xfId="0" applyNumberFormat="1" applyFont="1" applyFill="1" applyAlignment="1">
      <alignment horizontal="center"/>
    </xf>
    <xf numFmtId="0" fontId="6" fillId="4" borderId="0" xfId="0" applyFont="1" applyFill="1" applyAlignment="1">
      <alignment horizontal="center"/>
    </xf>
  </cellXfs>
  <cellStyles count="7">
    <cellStyle name="Heading 1" xfId="3" builtinId="16" customBuiltin="1"/>
    <cellStyle name="Heading 2" xfId="4" builtinId="17" customBuiltin="1"/>
    <cellStyle name="Heading 3" xfId="6" builtinId="18" customBuiltin="1"/>
    <cellStyle name="Hyperlink" xfId="2" builtinId="8"/>
    <cellStyle name="Normal" xfId="0" builtinId="0"/>
    <cellStyle name="Percent" xfId="1" builtinId="5"/>
    <cellStyle name="Style 1" xfId="5" xr:uid="{00000000-0005-0000-0000-000006000000}"/>
  </cellStyles>
  <dxfs count="147">
    <dxf>
      <font>
        <b val="0"/>
        <i val="0"/>
        <strike val="0"/>
        <condense val="0"/>
        <extend val="0"/>
        <outline val="0"/>
        <shadow val="0"/>
        <u val="none"/>
        <vertAlign val="baseline"/>
        <sz val="11"/>
        <color auto="1"/>
        <name val="Calibri"/>
        <scheme val="minor"/>
      </font>
      <numFmt numFmtId="166" formatCode="[$$-409]#,##0.00;\([$$-409]#,##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12" formatCode="&quot;$&quot;#,##0.00_);[Red]\(&quot;$&quot;#,##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2" formatCode="&quot;$&quot;#,##0.00_);[Red]\(&quot;$&quot;#,##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2" formatCode="&quot;$&quot;#,##0.00_);[Red]\(&quot;$&quot;#,##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2" formatCode="&quot;$&quot;#,##0.00_);[Red]\(&quot;$&quot;#,##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2" formatCode="&quot;$&quot;#,##0.00_);[Red]\(&quot;$&quot;#,##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2" formatCode="&quot;$&quot;#,##0.00_);[Red]\(&quot;$&quot;#,##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2" formatCode="&quot;$&quot;#,##0.00_);[Red]\(&quot;$&quot;#,##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2" formatCode="&quot;$&quot;#,##0.00_);[Red]\(&quot;$&quot;#,##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2" formatCode="&quot;$&quot;#,##0.00_);[Red]\(&quot;$&quot;#,##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minor"/>
      </font>
      <alignment horizontal="right" vertical="bottom" textRotation="0" wrapText="1" indent="0" justifyLastLine="0" shrinkToFit="0" readingOrder="0"/>
    </dxf>
    <dxf>
      <font>
        <b val="0"/>
        <i val="0"/>
        <strike val="0"/>
        <condense val="0"/>
        <extend val="0"/>
        <outline val="0"/>
        <shadow val="0"/>
        <u val="none"/>
        <vertAlign val="baseline"/>
        <sz val="11"/>
        <color auto="1"/>
        <name val="Calibri"/>
        <scheme val="minor"/>
      </font>
      <numFmt numFmtId="166" formatCode="[$$-409]#,##0.00;\([$$-409]#,##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12" formatCode="&quot;$&quot;#,##0.00_);[Red]\(&quot;$&quot;#,##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2" formatCode="&quot;$&quot;#,##0.00_);[Red]\(&quot;$&quot;#,##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2" formatCode="&quot;$&quot;#,##0.00_);[Red]\(&quot;$&quot;#,##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2" formatCode="&quot;$&quot;#,##0.00_);[Red]\(&quot;$&quot;#,##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2" formatCode="&quot;$&quot;#,##0.00_);[Red]\(&quot;$&quot;#,##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2" formatCode="&quot;$&quot;#,##0.00_);[Red]\(&quot;$&quot;#,##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2" formatCode="&quot;$&quot;#,##0.00_);[Red]\(&quot;$&quot;#,##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2" formatCode="&quot;$&quot;#,##0.00_);[Red]\(&quot;$&quot;#,##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2" formatCode="&quot;$&quot;#,##0.00_);[Red]\(&quot;$&quot;#,##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minor"/>
      </font>
      <alignment horizontal="right" vertical="bottom" textRotation="0" wrapText="1" indent="0" justifyLastLine="0" shrinkToFit="0" readingOrder="0"/>
    </dxf>
    <dxf>
      <numFmt numFmtId="10" formatCode="&quot;$&quot;#,##0_);[Red]\(&quot;$&quot;#,##0\)"/>
    </dxf>
    <dxf>
      <numFmt numFmtId="14" formatCode="0.00%"/>
    </dxf>
    <dxf>
      <numFmt numFmtId="14" formatCode="0.00%"/>
    </dxf>
    <dxf>
      <alignment horizontal="right" vertical="bottom" textRotation="0" wrapText="1" indent="0" justifyLastLine="0" shrinkToFit="0" readingOrder="0"/>
    </dxf>
    <dxf>
      <numFmt numFmtId="10" formatCode="&quot;$&quot;#,##0_);[Red]\(&quot;$&quot;#,##0\)"/>
    </dxf>
    <dxf>
      <numFmt numFmtId="14" formatCode="0.00%"/>
    </dxf>
    <dxf>
      <numFmt numFmtId="14" formatCode="0.00%"/>
    </dxf>
    <dxf>
      <alignment horizontal="right"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5" formatCode="&quot;$&quot;#,##0"/>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dxf>
    <dxf>
      <font>
        <b val="0"/>
        <i val="0"/>
        <strike val="0"/>
        <condense val="0"/>
        <extend val="0"/>
        <outline val="0"/>
        <shadow val="0"/>
        <u val="none"/>
        <vertAlign val="baseline"/>
        <sz val="11"/>
        <color auto="1"/>
        <name val="Calibri"/>
        <family val="2"/>
        <scheme val="minor"/>
      </font>
      <numFmt numFmtId="166" formatCode="[$$-409]#,##0.00;\([$$-409]#,##0.0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alignment horizontal="right"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6" formatCode="[$$-409]#,##0.00;\([$$-409]#,##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4"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4"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2" formatCode="&quot;$&quot;#,##0.00_);[Red]\(&quot;$&quot;#,##0.0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center" textRotation="0" wrapText="0" indent="0" justifyLastLine="0" shrinkToFit="0" readingOrder="0"/>
    </dxf>
    <dxf>
      <alignment horizontal="right"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2" formatCode="&quot;$&quot;#,##0.00_);[Red]\(&quot;$&quot;#,##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4"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4"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2" formatCode="&quot;$&quot;#,##0.00_);[Red]\(&quot;$&quot;#,##0.0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dxf>
    <dxf>
      <alignment horizontal="right"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2" formatCode="&quot;$&quot;#,##0.00_);[Red]\(&quot;$&quot;#,##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4"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4"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1"/>
        <color auto="1"/>
        <name val="Calibri"/>
        <scheme val="minor"/>
      </font>
      <numFmt numFmtId="166" formatCode="[$$-409]#,##0.00;\([$$-409]#,##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2" formatCode="&quot;$&quot;#,##0.00_);[Red]\(&quot;$&quot;#,##0.0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2" formatCode="&quot;$&quot;#,##0.00_);[Red]\(&quot;$&quot;#,##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2" formatCode="&quot;$&quot;#,##0.00_);[Red]\(&quot;$&quot;#,##0.0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2" formatCode="&quot;$&quot;#,##0.00_);[Red]\(&quot;$&quot;#,##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minor"/>
      </font>
      <alignment horizontal="right"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13" formatCode="0%"/>
      <fill>
        <patternFill patternType="solid">
          <fgColor indexed="64"/>
          <bgColor theme="4" tint="0.79998168889431442"/>
        </patternFill>
      </fill>
      <alignment horizontal="center" vertical="bottom" textRotation="0" wrapText="0" indent="0" justifyLastLine="0" shrinkToFit="0" readingOrder="0"/>
      <protection locked="1" hidden="0"/>
    </dxf>
    <dxf>
      <border>
        <left style="thin">
          <color theme="4" tint="-0.499984740745262"/>
        </left>
      </border>
      <protection locked="1" hidden="0"/>
    </dxf>
    <dxf>
      <fill>
        <patternFill patternType="solid">
          <fgColor indexed="64"/>
          <bgColor rgb="FFFFFFC5"/>
        </patternFill>
      </fill>
      <protection locked="0" hidden="0"/>
    </dxf>
    <dxf>
      <border outline="0">
        <top style="thin">
          <color theme="4" tint="-0.499984740745262"/>
        </top>
      </border>
    </dxf>
    <dxf>
      <border outline="0">
        <left style="medium">
          <color indexed="64"/>
        </left>
        <right style="medium">
          <color indexed="64"/>
        </right>
        <top style="thin">
          <color theme="4" tint="-0.499984740745262"/>
        </top>
        <bottom style="thin">
          <color theme="4" tint="-0.499984740745262"/>
        </bottom>
      </border>
    </dxf>
    <dxf>
      <protection locked="1" hidden="0"/>
    </dxf>
    <dxf>
      <numFmt numFmtId="19" formatCode="m/d/yyyy"/>
      <fill>
        <patternFill patternType="solid">
          <fgColor indexed="64"/>
          <bgColor theme="4" tint="0.79998168889431442"/>
        </patternFill>
      </fill>
      <alignment horizontal="center" vertical="bottom" textRotation="0" wrapText="0" indent="0" justifyLastLine="0" shrinkToFit="0" readingOrder="0"/>
      <protection locked="1" hidden="0"/>
    </dxf>
    <dxf>
      <protection locked="1" hidden="0"/>
    </dxf>
    <dxf>
      <protection locked="1" hidden="0"/>
    </dxf>
    <dxf>
      <protection locked="0" hidden="0"/>
    </dxf>
    <dxf>
      <border outline="0">
        <top style="thin">
          <color theme="7" tint="-0.24994659260841701"/>
        </top>
      </border>
    </dxf>
    <dxf>
      <border outline="0">
        <left style="medium">
          <color indexed="64"/>
        </left>
        <right style="medium">
          <color indexed="64"/>
        </right>
        <top style="thin">
          <color theme="7" tint="-0.24994659260841701"/>
        </top>
        <bottom style="medium">
          <color indexed="64"/>
        </bottom>
      </border>
    </dxf>
    <dxf>
      <protection locked="1" hidden="0"/>
    </dxf>
    <dxf>
      <border outline="0">
        <bottom style="thin">
          <color theme="7" tint="-0.24994659260841701"/>
        </bottom>
      </border>
    </dxf>
    <dxf>
      <font>
        <b/>
        <i val="0"/>
        <strike val="0"/>
        <condense val="0"/>
        <extend val="0"/>
        <outline val="0"/>
        <shadow val="0"/>
        <u val="none"/>
        <vertAlign val="baseline"/>
        <sz val="11"/>
        <color theme="1"/>
        <name val="Calibri"/>
        <scheme val="minor"/>
      </font>
      <numFmt numFmtId="19" formatCode="m/d/yyyy"/>
      <fill>
        <patternFill patternType="solid">
          <fgColor indexed="64"/>
          <bgColor theme="7" tint="0.79998168889431442"/>
        </patternFill>
      </fill>
      <alignment horizontal="center" vertical="bottom" textRotation="0" wrapText="0" indent="0" justifyLastLine="0" shrinkToFit="0" readingOrder="0"/>
      <border diagonalUp="0" diagonalDown="0">
        <left style="thin">
          <color theme="7" tint="-0.24994659260841701"/>
        </left>
        <right style="thin">
          <color theme="7" tint="-0.24994659260841701"/>
        </right>
        <top/>
        <bottom/>
      </border>
      <protection locked="1" hidden="0"/>
    </dxf>
    <dxf>
      <protection locked="1" hidden="0"/>
    </dxf>
    <dxf>
      <protection locked="1" hidden="0"/>
    </dxf>
    <dxf>
      <protection locked="1" hidden="0"/>
    </dxf>
    <dxf>
      <protection locked="1" hidden="0"/>
    </dxf>
    <dxf>
      <fill>
        <patternFill patternType="solid">
          <fgColor indexed="64"/>
          <bgColor theme="7" tint="0.79998168889431442"/>
        </patternFill>
      </fill>
      <border diagonalUp="0" diagonalDown="0">
        <left style="thin">
          <color theme="7" tint="-0.24994659260841701"/>
        </left>
        <right style="thin">
          <color theme="7" tint="-0.24994659260841701"/>
        </right>
        <top style="thin">
          <color theme="7" tint="-0.24994659260841701"/>
        </top>
        <bottom style="thin">
          <color theme="7" tint="-0.24994659260841701"/>
        </bottom>
        <vertical/>
        <horizontal/>
      </border>
      <protection locked="1" hidden="0"/>
    </dxf>
    <dxf>
      <border outline="0">
        <right style="thin">
          <color theme="7" tint="-0.24994659260841701"/>
        </right>
        <bottom style="thin">
          <color theme="7" tint="-0.24994659260841701"/>
        </bottom>
      </border>
    </dxf>
    <dxf>
      <protection locked="1" hidden="0"/>
    </dxf>
    <dxf>
      <font>
        <b val="0"/>
        <i val="0"/>
        <strike val="0"/>
        <condense val="0"/>
        <extend val="0"/>
        <outline val="0"/>
        <shadow val="0"/>
        <u val="none"/>
        <vertAlign val="baseline"/>
        <sz val="11"/>
        <color auto="1"/>
        <name val="Calibri"/>
        <scheme val="minor"/>
      </font>
      <numFmt numFmtId="19" formatCode="m/d/yyyy"/>
      <fill>
        <patternFill patternType="solid">
          <fgColor indexed="64"/>
          <bgColor theme="7" tint="0.79998168889431442"/>
        </patternFill>
      </fill>
      <border diagonalUp="0" diagonalDown="0">
        <left style="thin">
          <color theme="7" tint="-0.24994659260841701"/>
        </left>
        <right style="thin">
          <color theme="7" tint="-0.24994659260841701"/>
        </right>
        <top/>
        <bottom/>
      </border>
      <protection locked="1" hidden="0"/>
    </dxf>
    <dxf>
      <protection locked="1" hidden="0"/>
    </dxf>
    <dxf>
      <numFmt numFmtId="164" formatCode="0.0%"/>
      <protection locked="1" hidden="0"/>
    </dxf>
    <dxf>
      <protection locked="1" hidden="0"/>
    </dxf>
    <dxf>
      <protection locked="1" hidden="0"/>
    </dxf>
    <dxf>
      <protection locked="1" hidden="0"/>
    </dxf>
    <dxf>
      <protection locked="1" hidden="0"/>
    </dxf>
    <dxf>
      <fill>
        <patternFill patternType="solid">
          <fgColor indexed="64"/>
          <bgColor theme="4" tint="0.79998168889431442"/>
        </patternFill>
      </fill>
      <border diagonalUp="0" diagonalDown="0">
        <left style="thin">
          <color theme="4" tint="-0.499984740745262"/>
        </left>
        <right style="thin">
          <color theme="4" tint="-0.499984740745262"/>
        </right>
        <top style="thin">
          <color theme="4" tint="-0.499984740745262"/>
        </top>
        <bottom style="thin">
          <color theme="4" tint="-0.499984740745262"/>
        </bottom>
        <vertical/>
        <horizontal/>
      </border>
      <protection locked="1" hidden="0"/>
    </dxf>
    <dxf>
      <border outline="0">
        <bottom style="thin">
          <color theme="4" tint="-0.499984740745262"/>
        </bottom>
      </border>
    </dxf>
    <dxf>
      <protection locked="1" hidden="0"/>
    </dxf>
    <dxf>
      <font>
        <b val="0"/>
        <i/>
        <strike val="0"/>
        <condense val="0"/>
        <extend val="0"/>
        <outline val="0"/>
        <shadow val="0"/>
        <u val="none"/>
        <vertAlign val="baseline"/>
        <sz val="11"/>
        <color auto="1"/>
        <name val="Calibri"/>
        <scheme val="minor"/>
      </font>
      <numFmt numFmtId="19" formatCode="m/d/yyyy"/>
      <fill>
        <patternFill patternType="solid">
          <fgColor indexed="64"/>
          <bgColor theme="4" tint="0.79998168889431442"/>
        </patternFill>
      </fill>
      <protection locked="1" hidden="0"/>
    </dxf>
    <dxf>
      <fill>
        <patternFill>
          <bgColor theme="7" tint="0.79998168889431442"/>
        </patternFill>
      </fill>
    </dxf>
    <dxf>
      <fill>
        <patternFill>
          <bgColor theme="4" tint="0.79998168889431442"/>
        </patternFill>
      </fill>
    </dxf>
  </dxfs>
  <tableStyles count="3" defaultTableStyle="TableStyleMedium2" defaultPivotStyle="PivotStyleLight16">
    <tableStyle name="Table Style 1" pivot="0" count="1" xr9:uid="{00000000-0011-0000-FFFF-FFFF00000000}">
      <tableStyleElement type="wholeTable" dxfId="146"/>
    </tableStyle>
    <tableStyle name="Table Style 2" pivot="0" count="1" xr9:uid="{00000000-0011-0000-FFFF-FFFF01000000}">
      <tableStyleElement type="wholeTable" dxfId="145"/>
    </tableStyle>
    <tableStyle name="Table Style 3" pivot="0" count="0" xr9:uid="{00000000-0011-0000-FFFF-FFFF02000000}"/>
  </tableStyles>
  <colors>
    <mruColors>
      <color rgb="FF95B3D7"/>
      <color rgb="FFFFFFE5"/>
      <color rgb="FFFFFFC5"/>
      <color rgb="FF008000"/>
      <color rgb="FF0000FF"/>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JVSG Performance Outcomes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'Past Performance'!$A$6</c:f>
              <c:strCache>
                <c:ptCount val="1"/>
                <c:pt idx="0">
                  <c:v>Employment Rate 2nd Quarter After Exit</c:v>
                </c:pt>
              </c:strCache>
            </c:strRef>
          </c:tx>
          <c:spPr>
            <a:ln w="41275" cap="rnd">
              <a:solidFill>
                <a:srgbClr val="002060"/>
              </a:solidFill>
              <a:prstDash val="sysDot"/>
              <a:round/>
            </a:ln>
            <a:effectLst/>
          </c:spPr>
          <c:marker>
            <c:symbol val="none"/>
          </c:marker>
          <c:cat>
            <c:strRef>
              <c:f>'Past Performance'!$B$5:$G$5</c:f>
              <c:strCache>
                <c:ptCount val="6"/>
                <c:pt idx="0">
                  <c:v>PY 2017</c:v>
                </c:pt>
                <c:pt idx="1">
                  <c:v>PY 2018</c:v>
                </c:pt>
                <c:pt idx="2">
                  <c:v>PY 2019</c:v>
                </c:pt>
                <c:pt idx="3">
                  <c:v>PY 2020</c:v>
                </c:pt>
                <c:pt idx="4">
                  <c:v>PY 2021</c:v>
                </c:pt>
                <c:pt idx="5">
                  <c:v>PY 2022</c:v>
                </c:pt>
              </c:strCache>
            </c:strRef>
          </c:cat>
          <c:val>
            <c:numRef>
              <c:f>'Past Performance'!$B$6:$G$6</c:f>
              <c:numCache>
                <c:formatCode>0.0%</c:formatCode>
                <c:ptCount val="6"/>
                <c:pt idx="0">
                  <c:v>0.57799999999999996</c:v>
                </c:pt>
                <c:pt idx="1">
                  <c:v>0.57499999999999996</c:v>
                </c:pt>
                <c:pt idx="2">
                  <c:v>0.55448275862068963</c:v>
                </c:pt>
                <c:pt idx="3">
                  <c:v>0.53254437869822491</c:v>
                </c:pt>
                <c:pt idx="4">
                  <c:v>0.217</c:v>
                </c:pt>
                <c:pt idx="5">
                  <c:v>0.60699999999999998</c:v>
                </c:pt>
              </c:numCache>
            </c:numRef>
          </c:val>
          <c:smooth val="0"/>
          <c:extLst>
            <c:ext xmlns:c16="http://schemas.microsoft.com/office/drawing/2014/chart" uri="{C3380CC4-5D6E-409C-BE32-E72D297353CC}">
              <c16:uniqueId val="{00000000-A54C-425A-B0C7-943102E705AF}"/>
            </c:ext>
          </c:extLst>
        </c:ser>
        <c:ser>
          <c:idx val="1"/>
          <c:order val="1"/>
          <c:tx>
            <c:strRef>
              <c:f>'Past Performance'!$A$7</c:f>
              <c:strCache>
                <c:ptCount val="1"/>
                <c:pt idx="0">
                  <c:v>Employment Rate 4th Quarter After Exit</c:v>
                </c:pt>
              </c:strCache>
            </c:strRef>
          </c:tx>
          <c:spPr>
            <a:ln w="41275" cap="rnd">
              <a:solidFill>
                <a:srgbClr val="0070C0"/>
              </a:solidFill>
              <a:round/>
            </a:ln>
            <a:effectLst/>
          </c:spPr>
          <c:marker>
            <c:symbol val="none"/>
          </c:marker>
          <c:cat>
            <c:strRef>
              <c:f>'Past Performance'!$B$5:$G$5</c:f>
              <c:strCache>
                <c:ptCount val="6"/>
                <c:pt idx="0">
                  <c:v>PY 2017</c:v>
                </c:pt>
                <c:pt idx="1">
                  <c:v>PY 2018</c:v>
                </c:pt>
                <c:pt idx="2">
                  <c:v>PY 2019</c:v>
                </c:pt>
                <c:pt idx="3">
                  <c:v>PY 2020</c:v>
                </c:pt>
                <c:pt idx="4">
                  <c:v>PY 2021</c:v>
                </c:pt>
                <c:pt idx="5">
                  <c:v>PY 2022</c:v>
                </c:pt>
              </c:strCache>
            </c:strRef>
          </c:cat>
          <c:val>
            <c:numRef>
              <c:f>'Past Performance'!$B$7:$G$7</c:f>
              <c:numCache>
                <c:formatCode>0.0%</c:formatCode>
                <c:ptCount val="6"/>
                <c:pt idx="0">
                  <c:v>0.54300000000000004</c:v>
                </c:pt>
                <c:pt idx="1">
                  <c:v>0.56699999999999995</c:v>
                </c:pt>
                <c:pt idx="2">
                  <c:v>0.51983002832861192</c:v>
                </c:pt>
                <c:pt idx="3">
                  <c:v>0.49011857707509882</c:v>
                </c:pt>
                <c:pt idx="4">
                  <c:v>0.253</c:v>
                </c:pt>
                <c:pt idx="5">
                  <c:v>0.501</c:v>
                </c:pt>
              </c:numCache>
            </c:numRef>
          </c:val>
          <c:smooth val="0"/>
          <c:extLst>
            <c:ext xmlns:c16="http://schemas.microsoft.com/office/drawing/2014/chart" uri="{C3380CC4-5D6E-409C-BE32-E72D297353CC}">
              <c16:uniqueId val="{00000001-A54C-425A-B0C7-943102E705AF}"/>
            </c:ext>
          </c:extLst>
        </c:ser>
        <c:dLbls>
          <c:showLegendKey val="0"/>
          <c:showVal val="0"/>
          <c:showCatName val="0"/>
          <c:showSerName val="0"/>
          <c:showPercent val="0"/>
          <c:showBubbleSize val="0"/>
        </c:dLbls>
        <c:marker val="1"/>
        <c:smooth val="0"/>
        <c:axId val="402397712"/>
        <c:axId val="402391480"/>
      </c:lineChart>
      <c:lineChart>
        <c:grouping val="standard"/>
        <c:varyColors val="0"/>
        <c:ser>
          <c:idx val="2"/>
          <c:order val="2"/>
          <c:tx>
            <c:strRef>
              <c:f>'Past Performance'!$A$8</c:f>
              <c:strCache>
                <c:ptCount val="1"/>
                <c:pt idx="0">
                  <c:v>Median Earnings 2nd Quarter After Exit</c:v>
                </c:pt>
              </c:strCache>
            </c:strRef>
          </c:tx>
          <c:spPr>
            <a:ln w="38100" cap="rnd">
              <a:solidFill>
                <a:srgbClr val="008000"/>
              </a:solidFill>
              <a:prstDash val="dash"/>
              <a:round/>
            </a:ln>
            <a:effectLst/>
          </c:spPr>
          <c:marker>
            <c:symbol val="none"/>
          </c:marker>
          <c:cat>
            <c:strRef>
              <c:f>'Past Performance'!$B$5:$G$5</c:f>
              <c:strCache>
                <c:ptCount val="6"/>
                <c:pt idx="0">
                  <c:v>PY 2017</c:v>
                </c:pt>
                <c:pt idx="1">
                  <c:v>PY 2018</c:v>
                </c:pt>
                <c:pt idx="2">
                  <c:v>PY 2019</c:v>
                </c:pt>
                <c:pt idx="3">
                  <c:v>PY 2020</c:v>
                </c:pt>
                <c:pt idx="4">
                  <c:v>PY 2021</c:v>
                </c:pt>
                <c:pt idx="5">
                  <c:v>PY 2022</c:v>
                </c:pt>
              </c:strCache>
            </c:strRef>
          </c:cat>
          <c:val>
            <c:numRef>
              <c:f>'Past Performance'!$B$8:$G$8</c:f>
              <c:numCache>
                <c:formatCode>"$"#,##0</c:formatCode>
                <c:ptCount val="6"/>
                <c:pt idx="0">
                  <c:v>6142.99</c:v>
                </c:pt>
                <c:pt idx="1">
                  <c:v>5847.44</c:v>
                </c:pt>
                <c:pt idx="2">
                  <c:v>4279.1000000000004</c:v>
                </c:pt>
                <c:pt idx="3">
                  <c:v>6107.3099999999995</c:v>
                </c:pt>
                <c:pt idx="4">
                  <c:v>6463</c:v>
                </c:pt>
                <c:pt idx="5">
                  <c:v>7519</c:v>
                </c:pt>
              </c:numCache>
            </c:numRef>
          </c:val>
          <c:smooth val="0"/>
          <c:extLst>
            <c:ext xmlns:c16="http://schemas.microsoft.com/office/drawing/2014/chart" uri="{C3380CC4-5D6E-409C-BE32-E72D297353CC}">
              <c16:uniqueId val="{00000002-A54C-425A-B0C7-943102E705AF}"/>
            </c:ext>
          </c:extLst>
        </c:ser>
        <c:dLbls>
          <c:showLegendKey val="0"/>
          <c:showVal val="0"/>
          <c:showCatName val="0"/>
          <c:showSerName val="0"/>
          <c:showPercent val="0"/>
          <c:showBubbleSize val="0"/>
        </c:dLbls>
        <c:marker val="1"/>
        <c:smooth val="0"/>
        <c:axId val="452566312"/>
        <c:axId val="452563688"/>
      </c:lineChart>
      <c:dateAx>
        <c:axId val="40239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02391480"/>
        <c:crosses val="autoZero"/>
        <c:auto val="0"/>
        <c:lblOffset val="100"/>
        <c:baseTimeUnit val="days"/>
        <c:majorUnit val="1"/>
      </c:dateAx>
      <c:valAx>
        <c:axId val="4023914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02397712"/>
        <c:crosses val="autoZero"/>
        <c:crossBetween val="between"/>
      </c:valAx>
      <c:valAx>
        <c:axId val="452563688"/>
        <c:scaling>
          <c:orientation val="minMax"/>
        </c:scaling>
        <c:delete val="0"/>
        <c:axPos val="r"/>
        <c:numFmt formatCode="&quot;$&quot;#,##0" sourceLinked="1"/>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accent6">
                    <a:lumMod val="50000"/>
                  </a:schemeClr>
                </a:solidFill>
                <a:latin typeface="+mn-lt"/>
                <a:ea typeface="+mn-ea"/>
                <a:cs typeface="+mn-cs"/>
              </a:defRPr>
            </a:pPr>
            <a:endParaRPr lang="en-US"/>
          </a:p>
        </c:txPr>
        <c:crossAx val="452566312"/>
        <c:crosses val="max"/>
        <c:crossBetween val="between"/>
      </c:valAx>
      <c:catAx>
        <c:axId val="452566312"/>
        <c:scaling>
          <c:orientation val="minMax"/>
        </c:scaling>
        <c:delete val="1"/>
        <c:axPos val="b"/>
        <c:numFmt formatCode="General" sourceLinked="1"/>
        <c:majorTickMark val="out"/>
        <c:minorTickMark val="none"/>
        <c:tickLblPos val="nextTo"/>
        <c:crossAx val="452563688"/>
        <c:crosses val="autoZero"/>
        <c:auto val="1"/>
        <c:lblAlgn val="ctr"/>
        <c:lblOffset val="100"/>
        <c:noMultiLvlLbl val="1"/>
      </c:catAx>
      <c:spPr>
        <a:solidFill>
          <a:schemeClr val="bg1"/>
        </a:solidFill>
        <a:ln>
          <a:noFill/>
        </a:ln>
        <a:effectLst/>
      </c:spPr>
    </c:plotArea>
    <c:legend>
      <c:legendPos val="b"/>
      <c:layout>
        <c:manualLayout>
          <c:xMode val="edge"/>
          <c:yMode val="edge"/>
          <c:x val="5.1253593300837497E-3"/>
          <c:y val="0.76738818578851731"/>
          <c:w val="0.9849873765779279"/>
          <c:h val="0.20022315024387133"/>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gradFill flip="none" rotWithShape="1">
      <a:gsLst>
        <a:gs pos="0">
          <a:srgbClr val="95B3D7">
            <a:tint val="66000"/>
            <a:satMod val="160000"/>
          </a:srgbClr>
        </a:gs>
        <a:gs pos="50000">
          <a:srgbClr val="95B3D7">
            <a:tint val="44500"/>
            <a:satMod val="160000"/>
          </a:srgbClr>
        </a:gs>
        <a:gs pos="100000">
          <a:srgbClr val="95B3D7">
            <a:tint val="23500"/>
            <a:satMod val="160000"/>
          </a:srgbClr>
        </a:gs>
      </a:gsLst>
      <a:lin ang="16200000" scaled="1"/>
      <a:tileRect/>
    </a:gra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Wagner-Peyser Veterans Performance Outcomes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'Past Performance'!$A$12</c:f>
              <c:strCache>
                <c:ptCount val="1"/>
                <c:pt idx="0">
                  <c:v>Employment Rate 2nd Quarter After Exit</c:v>
                </c:pt>
              </c:strCache>
            </c:strRef>
          </c:tx>
          <c:spPr>
            <a:ln w="28575" cap="rnd">
              <a:solidFill>
                <a:schemeClr val="accent1"/>
              </a:solidFill>
              <a:round/>
            </a:ln>
            <a:effectLst/>
          </c:spPr>
          <c:marker>
            <c:symbol val="none"/>
          </c:marker>
          <c:val>
            <c:numRef>
              <c:f>'Past Performance'!$B$12:$E$12</c:f>
            </c:numRef>
          </c:val>
          <c:smooth val="0"/>
          <c:extLst>
            <c:ext xmlns:c15="http://schemas.microsoft.com/office/drawing/2012/chart" uri="{02D57815-91ED-43cb-92C2-25804820EDAC}">
              <c15:filteredCategoryTitle>
                <c15:cat>
                  <c:multiLvlStrRef>
                    <c:extLst>
                      <c:ext uri="{02D57815-91ED-43cb-92C2-25804820EDAC}">
                        <c15:formulaRef>
                          <c15:sqref>'Past Performance'!$B$11:$E$11</c15:sqref>
                        </c15:formulaRef>
                      </c:ext>
                    </c:extLst>
                  </c:multiLvlStrRef>
                </c15:cat>
              </c15:filteredCategoryTitle>
            </c:ext>
            <c:ext xmlns:c16="http://schemas.microsoft.com/office/drawing/2014/chart" uri="{C3380CC4-5D6E-409C-BE32-E72D297353CC}">
              <c16:uniqueId val="{00000000-E01B-4744-A174-D990DDFD6513}"/>
            </c:ext>
          </c:extLst>
        </c:ser>
        <c:ser>
          <c:idx val="1"/>
          <c:order val="1"/>
          <c:tx>
            <c:strRef>
              <c:f>'Past Performance'!$A$13</c:f>
              <c:strCache>
                <c:ptCount val="1"/>
                <c:pt idx="0">
                  <c:v>Employment Rate 4th Quarter After Exit</c:v>
                </c:pt>
              </c:strCache>
            </c:strRef>
          </c:tx>
          <c:spPr>
            <a:ln w="28575" cap="rnd">
              <a:solidFill>
                <a:schemeClr val="accent2"/>
              </a:solidFill>
              <a:round/>
            </a:ln>
            <a:effectLst/>
          </c:spPr>
          <c:marker>
            <c:symbol val="none"/>
          </c:marker>
          <c:val>
            <c:numRef>
              <c:f>'Past Performance'!$B$13:$E$13</c:f>
            </c:numRef>
          </c:val>
          <c:smooth val="0"/>
          <c:extLst>
            <c:ext xmlns:c15="http://schemas.microsoft.com/office/drawing/2012/chart" uri="{02D57815-91ED-43cb-92C2-25804820EDAC}">
              <c15:filteredCategoryTitle>
                <c15:cat>
                  <c:multiLvlStrRef>
                    <c:extLst>
                      <c:ext uri="{02D57815-91ED-43cb-92C2-25804820EDAC}">
                        <c15:formulaRef>
                          <c15:sqref>'Past Performance'!$B$11:$E$11</c15:sqref>
                        </c15:formulaRef>
                      </c:ext>
                    </c:extLst>
                  </c:multiLvlStrRef>
                </c15:cat>
              </c15:filteredCategoryTitle>
            </c:ext>
            <c:ext xmlns:c16="http://schemas.microsoft.com/office/drawing/2014/chart" uri="{C3380CC4-5D6E-409C-BE32-E72D297353CC}">
              <c16:uniqueId val="{00000001-E01B-4744-A174-D990DDFD6513}"/>
            </c:ext>
          </c:extLst>
        </c:ser>
        <c:dLbls>
          <c:showLegendKey val="0"/>
          <c:showVal val="0"/>
          <c:showCatName val="0"/>
          <c:showSerName val="0"/>
          <c:showPercent val="0"/>
          <c:showBubbleSize val="0"/>
        </c:dLbls>
        <c:marker val="1"/>
        <c:smooth val="0"/>
        <c:axId val="402397712"/>
        <c:axId val="402391480"/>
      </c:lineChart>
      <c:lineChart>
        <c:grouping val="standard"/>
        <c:varyColors val="0"/>
        <c:ser>
          <c:idx val="2"/>
          <c:order val="2"/>
          <c:tx>
            <c:strRef>
              <c:f>'Past Performance'!$A$14</c:f>
              <c:strCache>
                <c:ptCount val="1"/>
                <c:pt idx="0">
                  <c:v>Median Earnings 2nd Quarter After Exit</c:v>
                </c:pt>
              </c:strCache>
            </c:strRef>
          </c:tx>
          <c:spPr>
            <a:ln w="28575" cap="rnd">
              <a:solidFill>
                <a:schemeClr val="accent3"/>
              </a:solidFill>
              <a:round/>
            </a:ln>
            <a:effectLst/>
          </c:spPr>
          <c:marker>
            <c:symbol val="none"/>
          </c:marker>
          <c:val>
            <c:numRef>
              <c:f>'Past Performance'!$B$14:$E$14</c:f>
            </c:numRef>
          </c:val>
          <c:smooth val="0"/>
          <c:extLst>
            <c:ext xmlns:c15="http://schemas.microsoft.com/office/drawing/2012/chart" uri="{02D57815-91ED-43cb-92C2-25804820EDAC}">
              <c15:filteredCategoryTitle>
                <c15:cat>
                  <c:multiLvlStrRef>
                    <c:extLst>
                      <c:ext uri="{02D57815-91ED-43cb-92C2-25804820EDAC}">
                        <c15:formulaRef>
                          <c15:sqref>'Past Performance'!$B$11:$E$11</c15:sqref>
                        </c15:formulaRef>
                      </c:ext>
                    </c:extLst>
                  </c:multiLvlStrRef>
                </c15:cat>
              </c15:filteredCategoryTitle>
            </c:ext>
            <c:ext xmlns:c16="http://schemas.microsoft.com/office/drawing/2014/chart" uri="{C3380CC4-5D6E-409C-BE32-E72D297353CC}">
              <c16:uniqueId val="{00000002-E01B-4744-A174-D990DDFD6513}"/>
            </c:ext>
          </c:extLst>
        </c:ser>
        <c:dLbls>
          <c:showLegendKey val="0"/>
          <c:showVal val="0"/>
          <c:showCatName val="0"/>
          <c:showSerName val="0"/>
          <c:showPercent val="0"/>
          <c:showBubbleSize val="0"/>
        </c:dLbls>
        <c:marker val="1"/>
        <c:smooth val="0"/>
        <c:axId val="452566312"/>
        <c:axId val="452563688"/>
      </c:lineChart>
      <c:dateAx>
        <c:axId val="40239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2391480"/>
        <c:crosses val="autoZero"/>
        <c:auto val="0"/>
        <c:lblOffset val="100"/>
        <c:baseTimeUnit val="days"/>
        <c:majorUnit val="1"/>
      </c:dateAx>
      <c:valAx>
        <c:axId val="40239148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2397712"/>
        <c:crosses val="autoZero"/>
        <c:crossBetween val="between"/>
      </c:valAx>
      <c:valAx>
        <c:axId val="452563688"/>
        <c:scaling>
          <c:orientation val="minMax"/>
        </c:scaling>
        <c:delete val="0"/>
        <c:axPos val="r"/>
        <c:numFmt formatCode="&quot;$&quot;#,##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6">
                    <a:lumMod val="50000"/>
                  </a:schemeClr>
                </a:solidFill>
                <a:latin typeface="+mn-lt"/>
                <a:ea typeface="+mn-ea"/>
                <a:cs typeface="+mn-cs"/>
              </a:defRPr>
            </a:pPr>
            <a:endParaRPr lang="en-US"/>
          </a:p>
        </c:txPr>
        <c:crossAx val="452566312"/>
        <c:crosses val="max"/>
        <c:crossBetween val="between"/>
      </c:valAx>
      <c:catAx>
        <c:axId val="452566312"/>
        <c:scaling>
          <c:orientation val="minMax"/>
        </c:scaling>
        <c:delete val="1"/>
        <c:axPos val="b"/>
        <c:numFmt formatCode="General" sourceLinked="1"/>
        <c:majorTickMark val="out"/>
        <c:minorTickMark val="none"/>
        <c:tickLblPos val="nextTo"/>
        <c:crossAx val="452563688"/>
        <c:crosses val="autoZero"/>
        <c:auto val="1"/>
        <c:lblAlgn val="ctr"/>
        <c:lblOffset val="100"/>
        <c:noMultiLvlLbl val="1"/>
      </c:catAx>
      <c:spPr>
        <a:solidFill>
          <a:schemeClr val="bg1"/>
        </a:solid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gradFill flip="none" rotWithShape="1">
      <a:gsLst>
        <a:gs pos="0">
          <a:schemeClr val="accent4">
            <a:lumMod val="5000"/>
            <a:lumOff val="95000"/>
          </a:schemeClr>
        </a:gs>
        <a:gs pos="74000">
          <a:schemeClr val="accent4">
            <a:lumMod val="45000"/>
            <a:lumOff val="55000"/>
          </a:schemeClr>
        </a:gs>
        <a:gs pos="83000">
          <a:schemeClr val="accent4">
            <a:lumMod val="45000"/>
            <a:lumOff val="55000"/>
          </a:schemeClr>
        </a:gs>
        <a:gs pos="100000">
          <a:schemeClr val="accent4">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2540</xdr:colOff>
      <xdr:row>14</xdr:row>
      <xdr:rowOff>50800</xdr:rowOff>
    </xdr:from>
    <xdr:to>
      <xdr:col>7</xdr:col>
      <xdr:colOff>21590</xdr:colOff>
      <xdr:row>27</xdr:row>
      <xdr:rowOff>139700</xdr:rowOff>
    </xdr:to>
    <xdr:graphicFrame macro="">
      <xdr:nvGraphicFramePr>
        <xdr:cNvPr id="2" name="Chart 1" descr="JVSG Performance Outcomes chart. Accessible data on Data tab.">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30</xdr:row>
      <xdr:rowOff>1270</xdr:rowOff>
    </xdr:from>
    <xdr:to>
      <xdr:col>8</xdr:col>
      <xdr:colOff>805180</xdr:colOff>
      <xdr:row>43</xdr:row>
      <xdr:rowOff>143510</xdr:rowOff>
    </xdr:to>
    <xdr:graphicFrame macro="">
      <xdr:nvGraphicFramePr>
        <xdr:cNvPr id="3" name="Chart 2" descr="Wagner-Peyser Veterans Performance Outcomes. Accessible version on Data tab.">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JVSG_Performance_Measures" displayName="JVSG_Performance_Measures" ref="A5:G8" totalsRowShown="0" headerRowDxfId="144" dataDxfId="143" tableBorderDxfId="142">
  <autoFilter ref="A5:G8" xr:uid="{00000000-0009-0000-0100-000001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000-000001000000}" name="JVSG Performance Measures" dataDxfId="141"/>
    <tableColumn id="2" xr3:uid="{00000000-0010-0000-0000-000002000000}" name="PY 2017" dataDxfId="140">
      <calculatedColumnFormula>VLOOKUP($B$2,Data!A:P,2,)</calculatedColumnFormula>
    </tableColumn>
    <tableColumn id="3" xr3:uid="{00000000-0010-0000-0000-000003000000}" name="PY 2018" dataDxfId="139"/>
    <tableColumn id="4" xr3:uid="{00000000-0010-0000-0000-000004000000}" name="PY 2019" dataDxfId="138"/>
    <tableColumn id="5" xr3:uid="{00000000-0010-0000-0000-000005000000}" name="PY 2020" dataDxfId="137"/>
    <tableColumn id="6" xr3:uid="{11F081F1-175F-4839-94B0-06482E54DA35}" name="PY 2021" dataDxfId="136">
      <calculatedColumnFormula>VLOOKUP($B$2,Data!$A:$X,18,)</calculatedColumnFormula>
    </tableColumn>
    <tableColumn id="7" xr3:uid="{80F0206A-1D74-4D40-BAC6-C579E77EA226}" name="PY 2022" dataDxfId="135">
      <calculatedColumnFormula>VLOOKUP($B$2,Data!$A:$X,22,)</calculatedColumnFormula>
    </tableColumn>
  </tableColumns>
  <tableStyleInfo name="Table Style 1" showFirstColumn="1" showLastColumn="0" showRowStripes="0" showColumnStripes="0"/>
  <extLst>
    <ext xmlns:x14="http://schemas.microsoft.com/office/spreadsheetml/2009/9/main" uri="{504A1905-F514-4f6f-8877-14C23A59335A}">
      <x14:table altTextSummary="JVSG Performance Measurements of Employment Rate percentage  by quarter after exit (for selected state)"/>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4733F149-C4BA-4DD8-B792-51F938767D23}" name="JVSG_Outcomes_PY21" displayName="JVSG_Outcomes_PY21" ref="Q3:T57" totalsRowShown="0" headerRowDxfId="73" headerRowCellStyle="Heading 3">
  <tableColumns count="4">
    <tableColumn id="1" xr3:uid="{C9074E41-4415-4652-A176-6C0036868801}" name="State"/>
    <tableColumn id="2" xr3:uid="{87586DD9-8134-4EDD-AB61-F1B511588461}" name="6/30/20_x000a_2nd Qtr Emp Rate" dataDxfId="72"/>
    <tableColumn id="3" xr3:uid="{FB058CA6-6E43-47D3-99BD-A70A3C85610C}" name="6/30/20_x000a_4th Qtr Emp Rate" dataDxfId="71"/>
    <tableColumn id="4" xr3:uid="{5A460784-A872-4B5B-B157-42348A2BEDC8}" name="6/30/20_x000a_Median 2nd Qtr Wages" dataDxfId="70"/>
  </tableColumns>
  <tableStyleInfo name="TableStyleLight18"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52E6F129-946C-4D06-B227-3DA823E555E4}" name="JVSG_Outcomes_PY22" displayName="JVSG_Outcomes_PY22" ref="U3:X57" totalsRowShown="0" headerRowDxfId="69" headerRowCellStyle="Heading 3">
  <tableColumns count="4">
    <tableColumn id="1" xr3:uid="{F5B5E157-0F91-4F8E-B47D-868D7C5FC6CD}" name="State"/>
    <tableColumn id="2" xr3:uid="{7BD66461-E3BA-4B0E-8234-69545BC56DEC}" name="6/30/20_x000a_2nd Qtr Emp Rate" dataDxfId="68"/>
    <tableColumn id="3" xr3:uid="{65E0712F-D55F-4166-8DCE-A3D5D346085F}" name="6/30/20_x000a_4th Qtr Emp Rate" dataDxfId="67"/>
    <tableColumn id="4" xr3:uid="{992146F9-9001-4220-9B3C-E913AACDE1F7}" name="6/30/20_x000a_Median 2nd Qtr Wages" dataDxfId="66"/>
  </tableColumns>
  <tableStyleInfo name="TableStyleLight18"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78E25E3-A2A8-4BD2-B627-4506319374D1}" name="Table511" displayName="Table511" ref="A59:AE113" totalsRowShown="0" headerRowDxfId="65" dataDxfId="64">
  <autoFilter ref="A59:AE113"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autoFilter>
  <tableColumns count="31">
    <tableColumn id="1" xr3:uid="{D0C35773-C882-4369-B8B7-16E58A1F3233}" name="State/Grant" dataDxfId="63"/>
    <tableColumn id="2" xr3:uid="{51DE94C9-692C-421C-B833-B2215595F9A9}" name="3/31/18_x000a_2nd Qtr Emp Rate" dataDxfId="62"/>
    <tableColumn id="3" xr3:uid="{93BFA391-AA86-4DEA-858F-02DD25D02C73}" name="3/31/18_x000a_4th Qtr Emp Rate" dataDxfId="61"/>
    <tableColumn id="4" xr3:uid="{F9272230-2B3A-4C47-9D12-07EDB4544C96}" name="3/31/18_x000a_Median 2nd Qtr Wages" dataDxfId="60"/>
    <tableColumn id="5" xr3:uid="{E739190B-6452-4344-85F6-5E3B8C9A36F1}" name="6/30/18_x000a_2nd Qtr Emp Rate" dataDxfId="59"/>
    <tableColumn id="6" xr3:uid="{A54E7B13-43DC-4901-96F0-FD7C455D0F42}" name="6/30/18_x000a_4th Qtr Emp Rate" dataDxfId="58"/>
    <tableColumn id="7" xr3:uid="{06D3E32C-E5AD-4F23-95EF-6B061A83F09F}" name="6/30/18_x000a_Median 2nd Qtr Wages" dataDxfId="57"/>
    <tableColumn id="8" xr3:uid="{CEC861BC-3040-4E92-8827-F8A3F46D482E}" name="9/30/18_x000a_2nd Qtr Emp Rate" dataDxfId="56"/>
    <tableColumn id="9" xr3:uid="{859C031F-6605-4D1B-B1DE-5C72785C663C}" name="9/30/18_x000a_4th Qtr Emp Rate" dataDxfId="55"/>
    <tableColumn id="10" xr3:uid="{A490BFC4-4386-4033-82CF-9095D4E767F8}" name="9/30/18_x000a_Median 2nd Qtr Wages" dataDxfId="54"/>
    <tableColumn id="11" xr3:uid="{17C381BD-E172-45A5-8F88-71DE8A8607C5}" name="12/31/18_x000a_2nd Qtr Emp Rate" dataDxfId="53"/>
    <tableColumn id="12" xr3:uid="{69D39B15-D4E8-4EBB-8DBC-FD2FA23FA3A0}" name="12/31/18_x000a_4th Qtr Emp Rate" dataDxfId="52"/>
    <tableColumn id="13" xr3:uid="{0372DF47-4D47-4B62-92EE-00A363B061BB}" name="12/31/18_x000a_Median 2nd Qtr Wages" dataDxfId="51"/>
    <tableColumn id="14" xr3:uid="{B1482D99-B01B-4971-AC67-9F0C846E598E}" name="3/31/19_x000a_2nd Qtr Emp Rate" dataDxfId="50"/>
    <tableColumn id="15" xr3:uid="{61A68F31-E154-4BDF-9A44-2EE8D4BE4B99}" name="3/31/19_x000a_4th Qtr Emp Rate" dataDxfId="49"/>
    <tableColumn id="16" xr3:uid="{8A4DC4D0-0122-4CEE-B97B-069DFFD6ED05}" name="3/31/19_x000a_Median 2nd Qtr Wages" dataDxfId="48"/>
    <tableColumn id="17" xr3:uid="{01B2AF2F-75E7-4CE4-90C7-14D4EFDA82E4}" name="6/30/19_x000a_2nd Qtr Emp Rate" dataDxfId="47"/>
    <tableColumn id="18" xr3:uid="{FD7BFC74-D02A-4A0A-AA36-37CAAE0EA2B0}" name="6/30/19_x000a_4th Qtr Emp Rate" dataDxfId="46" dataCellStyle="Percent"/>
    <tableColumn id="19" xr3:uid="{687278CD-5C11-4070-B4F6-6FDDD08DFFD2}" name="6/30/19_x000a_Median 2nd Qtr Wages" dataDxfId="45"/>
    <tableColumn id="20" xr3:uid="{AD1B13C1-E861-4A57-9EA6-ECC2666A5DEF}" name="9/30/19_x000a_2nd Qtr Emp Rate" dataDxfId="44"/>
    <tableColumn id="21" xr3:uid="{80E84640-EFC4-4D69-91AE-5792AA03A1C0}" name="9/30/19_x000a_4th Qtr Emp Rate" dataDxfId="43"/>
    <tableColumn id="22" xr3:uid="{D024BE32-9F6B-41A9-BF3D-97CC35C15139}" name="9/30/19_x000a_Median 2nd Qtr Wages" dataDxfId="42"/>
    <tableColumn id="23" xr3:uid="{441F82F8-A473-4309-8FD8-D0FEEFEC4A47}" name="12/31/19_x000a_2nd Qtr Emp Rate" dataDxfId="41"/>
    <tableColumn id="24" xr3:uid="{BBBBADC8-51C6-4850-A066-166A4BB0A703}" name="12/31/19_x000a_4th Qtr Emp Rate" dataDxfId="40"/>
    <tableColumn id="25" xr3:uid="{9440CA52-6D13-48E6-A2A1-EB56ADF6AAF7}" name="12/31/19_x000a_Median 2nd Qtr Wages" dataDxfId="39"/>
    <tableColumn id="26" xr3:uid="{9F4E14D9-36C2-4837-9BBF-F1BC9D6E2A35}" name="3/31/20_x000a_2nd Qtr Emp Rate" dataDxfId="38"/>
    <tableColumn id="27" xr3:uid="{0FC1F32B-2FF7-45DA-BFFD-F844EA1AC2C6}" name="3/31/20_x000a_4th Qtr Emp Rate" dataDxfId="37"/>
    <tableColumn id="28" xr3:uid="{3F08F73B-FF2E-411E-AD0C-DFD6EE4381AD}" name="3/31/20_x000a_Median 2nd Qtr Wages" dataDxfId="36"/>
    <tableColumn id="29" xr3:uid="{26F1705E-FA33-4F11-B72E-080919BE7835}" name="6/30/20_x000a_2nd Qtr Emp Rate" dataDxfId="35"/>
    <tableColumn id="30" xr3:uid="{C8D19EFB-B5B3-4DB8-927C-C1E0B3EADF20}" name="6/30/20_x000a_4th Qtr Emp Rate" dataDxfId="34"/>
    <tableColumn id="31" xr3:uid="{E5A0B40C-8C45-473F-A344-BD28CB374346}" name="6/30/20_x000a_Median 2nd Qtr Wages" dataDxfId="33"/>
  </tableColumns>
  <tableStyleInfo name="Table Style 3" showFirstColumn="0" showLastColumn="0" showRowStripes="0" showColumnStripes="0"/>
  <extLst>
    <ext xmlns:x14="http://schemas.microsoft.com/office/spreadsheetml/2009/9/main" uri="{504A1905-F514-4f6f-8877-14C23A59335A}">
      <x14:table altTextSummary="Wagner-Peyser Veteran Performance Measurements of Employment Rate percentage  by quarter after exit for all states"/>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E18ADA9C-DB46-4B23-BECA-C1DB6A50E5FC}" name="Table6" displayName="Table6" ref="A3:AE57" totalsRowShown="0" headerRowDxfId="32" dataDxfId="31">
  <autoFilter ref="A3:AE57"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autoFilter>
  <tableColumns count="31">
    <tableColumn id="1" xr3:uid="{DD7B3B07-7F99-48FE-9E7E-341557D9BAC5}" name="State/Grant" dataDxfId="30"/>
    <tableColumn id="2" xr3:uid="{6354B034-5266-47B2-8508-ED9BAEC1BBC4}" name="3/31/18_x000a_2nd Qtr Emp Rate" dataDxfId="29"/>
    <tableColumn id="3" xr3:uid="{B16B575D-A742-458B-AF84-4EA2D62B3D1D}" name="3/31/18_x000a_4th Qtr Emp Rate" dataDxfId="28"/>
    <tableColumn id="4" xr3:uid="{A44D011A-44DD-4464-985C-830D8A255062}" name="3/31/18_x000a_Median 2nd Qtr Wages" dataDxfId="27"/>
    <tableColumn id="5" xr3:uid="{1E73410E-1A0E-46EA-B83C-9E569CF775E5}" name="6/30/18_x000a_2nd Qtr Emp Rate" dataDxfId="26"/>
    <tableColumn id="6" xr3:uid="{994348BD-815C-4979-B52A-8D89932A290F}" name="6/30/18_x000a_4th Qtr Emp Rate" dataDxfId="25"/>
    <tableColumn id="7" xr3:uid="{811227F5-E4B4-4D2A-B47C-D5FD5A148C26}" name="6/30/18_x000a_Median 2nd Qtr Wages" dataDxfId="24"/>
    <tableColumn id="8" xr3:uid="{734DB17B-097F-4FB7-9DA0-39999CCCCA33}" name="9/30/18_x000a_2nd Qtr Emp Rate" dataDxfId="23"/>
    <tableColumn id="9" xr3:uid="{96208D1A-DE44-4B5F-99C6-5429ACBBAC37}" name="9/30/18_x000a_4th Qtr Emp Rate" dataDxfId="22"/>
    <tableColumn id="10" xr3:uid="{E1091D72-E7A8-43B6-ACD8-E0CA669087A9}" name="9/30/18_x000a_Median 2nd Qtr Wages" dataDxfId="21"/>
    <tableColumn id="11" xr3:uid="{C7374176-0EF6-4E93-911D-1A0B7A93E0A7}" name="12/31/18_x000a_2nd Qtr Emp Rate" dataDxfId="20"/>
    <tableColumn id="12" xr3:uid="{4798717A-4107-4470-A90E-CCD3EE56EB04}" name="12/31/18_x000a_4th Qtr Emp Rate" dataDxfId="19"/>
    <tableColumn id="13" xr3:uid="{A422720B-0769-42D9-85EB-AAB6C2C13246}" name="12/31/18_x000a_Median 2nd Qtr Wages" dataDxfId="18"/>
    <tableColumn id="14" xr3:uid="{69825AA7-4822-42DE-BF6C-F7F771B1CCB6}" name="3/31/19_x000a_2nd Qtr Emp Rate" dataDxfId="17"/>
    <tableColumn id="15" xr3:uid="{005CAB6B-0356-491F-A22E-870996FF2703}" name="3/31/19_x000a_4th Qtr Emp Rate" dataDxfId="16"/>
    <tableColumn id="16" xr3:uid="{FD31F2E3-F078-4585-8001-C044CFBFC305}" name="3/31/19_x000a_Median 2nd Qtr Wages" dataDxfId="15"/>
    <tableColumn id="17" xr3:uid="{54F007CC-396A-47C3-9F4D-58BA9B8E08F0}" name="6/30/19_x000a_2nd Qtr Emp Rate" dataDxfId="14"/>
    <tableColumn id="18" xr3:uid="{CBF56B63-92AE-4A1A-BF9C-53D1C55681DA}" name="6/30/19_x000a_4th Qtr Emp Rate" dataDxfId="13" dataCellStyle="Percent"/>
    <tableColumn id="19" xr3:uid="{30B21E76-A4AE-4B69-A99D-DF4F19120A73}" name="6/30/19_x000a_Median 2nd Qtr Wages" dataDxfId="12"/>
    <tableColumn id="20" xr3:uid="{1F5F539C-29B8-4D62-8C75-5C23DEA3CB4E}" name="9/30/19_x000a_2nd Qtr Emp Rate" dataDxfId="11"/>
    <tableColumn id="21" xr3:uid="{D434F31F-0498-447B-8C1B-D4787AB974FC}" name="9/30/19_x000a_4th Qtr Emp Rate" dataDxfId="10"/>
    <tableColumn id="22" xr3:uid="{56EA3A6E-18E9-4143-982F-1149C57A2640}" name="9/30/19_x000a_Median 2nd Qtr Wages" dataDxfId="9"/>
    <tableColumn id="23" xr3:uid="{E3366EDE-BE92-4129-8EBF-3CCB53AF3FDD}" name="12/31/19_x000a_2nd Qtr Emp Rate" dataDxfId="8"/>
    <tableColumn id="24" xr3:uid="{9328977F-6239-48D5-8F49-76DF74B160D2}" name="12/31/19_x000a_4th Qtr Emp Rate" dataDxfId="7"/>
    <tableColumn id="25" xr3:uid="{9E539E86-4254-4AED-BA6D-952285DDEA75}" name="12/31/19_x000a_Median 2nd Qtr Wages" dataDxfId="6"/>
    <tableColumn id="26" xr3:uid="{0E263621-5D61-4B3E-9BD0-27A4C80C1E0C}" name="3/31/20_x000a_2nd Qtr Emp Rate" dataDxfId="5"/>
    <tableColumn id="27" xr3:uid="{B3A02ED4-6B7E-491A-9BD4-F108CB8B256A}" name="3/31/20_x000a_4th Qtr Emp Rate" dataDxfId="4"/>
    <tableColumn id="28" xr3:uid="{BAC72EC0-2C16-4AAF-9F20-993AEC7553C0}" name="3/31/20_x000a_Median 2nd Qtr Wages" dataDxfId="3"/>
    <tableColumn id="29" xr3:uid="{A33ABEC5-8B85-4540-BE75-91CBDF314E89}" name="6/30/20_x000a_2nd Qtr Emp Rate" dataDxfId="2"/>
    <tableColumn id="30" xr3:uid="{BBF5E27E-001D-404A-82B7-E44BA815AA87}" name="6/30/20_x000a_4th Qtr Emp Rate" dataDxfId="1"/>
    <tableColumn id="31" xr3:uid="{51B2CEC8-5B9A-4DA3-90FF-B52AB52B11C7}" name="6/30/20_x000a_Median 2nd Qtr Wages" dataDxfId="0"/>
  </tableColumns>
  <tableStyleInfo name="Table Style 3" showFirstColumn="0" showLastColumn="0" showRowStripes="0" showColumnStripes="0"/>
  <extLst>
    <ext xmlns:x14="http://schemas.microsoft.com/office/spreadsheetml/2009/9/main" uri="{504A1905-F514-4f6f-8877-14C23A59335A}">
      <x14:table altTextSummary="JVSG Performance Measurements of Employment Rate percentage  by quarter after exit for all state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11:E14" totalsRowShown="0" headerRowDxfId="134" dataDxfId="133" tableBorderDxfId="132">
  <autoFilter ref="A11:E14" xr:uid="{00000000-0009-0000-0100-000002000000}">
    <filterColumn colId="0" hiddenButton="1"/>
    <filterColumn colId="1" hiddenButton="1"/>
    <filterColumn colId="2" hiddenButton="1"/>
    <filterColumn colId="3" hiddenButton="1"/>
    <filterColumn colId="4" hiddenButton="1"/>
  </autoFilter>
  <tableColumns count="5">
    <tableColumn id="1" xr3:uid="{00000000-0010-0000-0100-000001000000}" name="Wagner-Peyser Veteran Performance Measures" dataDxfId="131"/>
    <tableColumn id="2" xr3:uid="{00000000-0010-0000-0100-000002000000}" name="6/30/2018" dataDxfId="130"/>
    <tableColumn id="3" xr3:uid="{00000000-0010-0000-0100-000003000000}" name="6/30/2019" dataDxfId="129"/>
    <tableColumn id="4" xr3:uid="{00000000-0010-0000-0100-000004000000}" name="6/30/2020" dataDxfId="128"/>
    <tableColumn id="5" xr3:uid="{00000000-0010-0000-0100-000005000000}" name="6/30/2021" dataDxfId="127"/>
  </tableColumns>
  <tableStyleInfo name="Table Style 2" showFirstColumn="0" showLastColumn="0" showRowStripes="1" showColumnStripes="0"/>
  <extLst>
    <ext xmlns:x14="http://schemas.microsoft.com/office/spreadsheetml/2009/9/main" uri="{504A1905-F514-4f6f-8877-14C23A59335A}">
      <x14:table altTextSummary="Wagner-Peyser Veteran Performance Measurements of Employment Rate percentage  by quarter after exit (for selected state)"/>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I11:K14" totalsRowShown="0" headerRowDxfId="126" dataDxfId="124" headerRowBorderDxfId="125" tableBorderDxfId="123" totalsRowBorderDxfId="122">
  <autoFilter ref="I11:K14" xr:uid="{00000000-0009-0000-0100-000003000000}">
    <filterColumn colId="0" hiddenButton="1"/>
    <filterColumn colId="1" hiddenButton="1"/>
    <filterColumn colId="2" hiddenButton="1"/>
  </autoFilter>
  <tableColumns count="3">
    <tableColumn id="1" xr3:uid="{00000000-0010-0000-0200-000001000000}" name="Enter Goals" dataDxfId="121"/>
    <tableColumn id="2" xr3:uid="{00000000-0010-0000-0200-000002000000}" name="Difference" dataDxfId="120">
      <calculatedColumnFormula>I12-D12</calculatedColumnFormula>
    </tableColumn>
    <tableColumn id="3" xr3:uid="{00000000-0010-0000-0200-000003000000}" name="% of PY20 Q4" dataDxfId="119"/>
  </tableColumns>
  <tableStyleInfo name="Table Style 2" showFirstColumn="0" showLastColumn="0" showRowStripes="0" showColumnStripes="0"/>
  <extLst>
    <ext xmlns:x14="http://schemas.microsoft.com/office/spreadsheetml/2009/9/main" uri="{504A1905-F514-4f6f-8877-14C23A59335A}">
      <x14:table altTextSummary="W-P Services to Veterans P Y  2020 goals comparison"/>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Goals_Comparison" displayName="Goals_Comparison" ref="I5:K8" totalsRowShown="0" headerRowDxfId="118" dataDxfId="117" tableBorderDxfId="116" totalsRowBorderDxfId="115" headerRowCellStyle="Heading 3">
  <autoFilter ref="I5:K8" xr:uid="{00000000-0009-0000-0100-000004000000}">
    <filterColumn colId="0" hiddenButton="1"/>
    <filterColumn colId="1" hiddenButton="1"/>
    <filterColumn colId="2" hiddenButton="1"/>
  </autoFilter>
  <tableColumns count="3">
    <tableColumn id="1" xr3:uid="{00000000-0010-0000-0300-000001000000}" name="Enter Goals" dataDxfId="114"/>
    <tableColumn id="2" xr3:uid="{00000000-0010-0000-0300-000002000000}" name="Difference" dataDxfId="113">
      <calculatedColumnFormula>I6-D6</calculatedColumnFormula>
    </tableColumn>
    <tableColumn id="3" xr3:uid="{00000000-0010-0000-0300-000003000000}" name="% of PY22 Q4" dataDxfId="112"/>
  </tableColumns>
  <tableStyleInfo name="Table Style 1" showFirstColumn="0" showLastColumn="0" showRowStripes="0" showColumnStripes="0"/>
  <extLst>
    <ext xmlns:x14="http://schemas.microsoft.com/office/spreadsheetml/2009/9/main" uri="{504A1905-F514-4f6f-8877-14C23A59335A}">
      <x14:table altTextSummary="JVSG P Y 2020 goals comparison"/>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A60:L114" totalsRowShown="0" headerRowDxfId="111" dataDxfId="110">
  <autoFilter ref="A60:L114"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400-000001000000}" name="State/Grant" dataDxfId="109"/>
    <tableColumn id="5" xr3:uid="{00000000-0010-0000-0400-000005000000}" name="6/30/18_x000a_2nd Qtr Emp Rate" dataDxfId="108"/>
    <tableColumn id="6" xr3:uid="{00000000-0010-0000-0400-000006000000}" name="6/30/18_x000a_4th Qtr Emp Rate" dataDxfId="107"/>
    <tableColumn id="7" xr3:uid="{00000000-0010-0000-0400-000007000000}" name="6/30/18_x000a_Median 2nd Qtr Wages" dataDxfId="106"/>
    <tableColumn id="2" xr3:uid="{8400984D-4A36-4AFB-94B3-5D21FF7E390D}" name="Column1" dataDxfId="105"/>
    <tableColumn id="17" xr3:uid="{00000000-0010-0000-0400-000011000000}" name="6/30/19_x000a_2nd Qtr Emp Rate" dataDxfId="104"/>
    <tableColumn id="18" xr3:uid="{00000000-0010-0000-0400-000012000000}" name="6/30/19_x000a_4th Qtr Emp Rate" dataDxfId="103" dataCellStyle="Percent"/>
    <tableColumn id="19" xr3:uid="{00000000-0010-0000-0400-000013000000}" name="6/30/19_x000a_Median 2nd Qtr Wages" dataDxfId="102"/>
    <tableColumn id="3" xr3:uid="{0A619F3C-169F-4FF1-BB09-557DE4E7ECF6}" name="Column2" dataDxfId="101"/>
    <tableColumn id="29" xr3:uid="{00000000-0010-0000-0400-00001D000000}" name="6/30/20_x000a_2nd Qtr Emp Rate" dataDxfId="100"/>
    <tableColumn id="30" xr3:uid="{00000000-0010-0000-0400-00001E000000}" name="6/30/20_x000a_4th Qtr Emp Rate" dataDxfId="99"/>
    <tableColumn id="31" xr3:uid="{00000000-0010-0000-0400-00001F000000}" name="6/30/20_x000a_Median 2nd Qtr Wages" dataDxfId="98"/>
  </tableColumns>
  <tableStyleInfo name="Table Style 3" showFirstColumn="0" showLastColumn="0" showRowStripes="0" showColumnStripes="0"/>
  <extLst>
    <ext xmlns:x14="http://schemas.microsoft.com/office/spreadsheetml/2009/9/main" uri="{504A1905-F514-4f6f-8877-14C23A59335A}">
      <x14:table altTextSummary="Wagner-Peyser Veteran Performance Measurements of Employment Rate percentage  by quarter after exit for all states"/>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F5C2B2B-957B-4995-AAE3-B2437E6A130C}" name="JVSG_Outcomes_PY17" displayName="JVSG_Outcomes_PY17" ref="A3:D57" totalsRowShown="0" headerRowDxfId="97" dataDxfId="96">
  <sortState xmlns:xlrd2="http://schemas.microsoft.com/office/spreadsheetml/2017/richdata2" ref="A4:D57">
    <sortCondition ref="A3:A57"/>
  </sortState>
  <tableColumns count="4">
    <tableColumn id="1" xr3:uid="{72BD83FB-030D-47CB-903C-83A9E7520369}" name="State/Grant" dataDxfId="95"/>
    <tableColumn id="2" xr3:uid="{02B81804-F151-4500-8A7A-187954B71026}" name="6/30/18_x000a_2nd Qtr Emp Rate" dataDxfId="94"/>
    <tableColumn id="3" xr3:uid="{ABCB50B8-D9D3-4898-BAD2-06DE64F9C3CE}" name="6/30/18_x000a_4th Qtr Emp Rate" dataDxfId="93"/>
    <tableColumn id="4" xr3:uid="{057975E0-2A4B-494C-AB01-2BD2189E1B8B}" name="6/30/18_x000a_Median 2nd Qtr Wages" dataDxfId="92"/>
  </tableColumns>
  <tableStyleInfo name="TableStyleLight18"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6BE154A-8306-46C7-A12E-58DADC6BDBDB}" name="JVSG_Outcomes_PY18" displayName="JVSG_Outcomes_PY18" ref="E3:H57" totalsRowShown="0" headerRowDxfId="91" dataDxfId="90" headerRowCellStyle="Heading 3">
  <sortState xmlns:xlrd2="http://schemas.microsoft.com/office/spreadsheetml/2017/richdata2" ref="E4:H57">
    <sortCondition ref="E3:E57"/>
  </sortState>
  <tableColumns count="4">
    <tableColumn id="1" xr3:uid="{0A2B8850-399C-47DD-8A5F-DCFA66E9104B}" name="State/Grant" dataDxfId="89">
      <calculatedColumnFormula>A4</calculatedColumnFormula>
    </tableColumn>
    <tableColumn id="2" xr3:uid="{16BEF7F8-14F9-4BA5-BDEF-0D5FB41EFF8D}" name="6/30/19_x000a_2nd Qtr Emp Rate" dataDxfId="88"/>
    <tableColumn id="3" xr3:uid="{1F52568C-0D51-4536-AEF4-F07E5BC10789}" name="6/30/19_x000a_4th Qtr Emp Rate" dataDxfId="87" dataCellStyle="Percent"/>
    <tableColumn id="4" xr3:uid="{121113F9-30EF-4978-BEA0-531E76BB2EA1}" name="6/30/19_x000a_Median 2nd Qtr Wages" dataDxfId="86"/>
  </tableColumns>
  <tableStyleInfo name="TableStyleLight18"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699FD43-25AC-40E2-8464-4892E19168D9}" name="JVSG_Outcomes_PY19" displayName="JVSG_Outcomes_PY19" ref="I3:L57" totalsRowShown="0" headerRowDxfId="85" dataDxfId="84" headerRowCellStyle="Heading 3">
  <sortState xmlns:xlrd2="http://schemas.microsoft.com/office/spreadsheetml/2017/richdata2" ref="I4:L57">
    <sortCondition ref="I3:I57"/>
  </sortState>
  <tableColumns count="4">
    <tableColumn id="1" xr3:uid="{B47CFC52-6E98-432F-AF44-708C7B430A11}" name="State/Grant" dataDxfId="83">
      <calculatedColumnFormula>E4</calculatedColumnFormula>
    </tableColumn>
    <tableColumn id="2" xr3:uid="{E7914505-D849-4678-83AC-39961BF41EF9}" name="6/30/20_x000a_2nd Qtr Emp Rate" dataDxfId="82"/>
    <tableColumn id="3" xr3:uid="{892B0C2C-D7D5-4737-9C31-ACB0EDC5EE5A}" name="6/30/20_x000a_4th Qtr Emp Rate" dataDxfId="81"/>
    <tableColumn id="4" xr3:uid="{9B3765FE-A0D5-453F-96C2-A27B24C39CEC}" name="6/30/20_x000a_Median 2nd Qtr Wages" dataDxfId="80"/>
  </tableColumns>
  <tableStyleInfo name="TableStyleLight18"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506D29A-F1AA-483C-8D53-9167C0F488CE}" name="JVSG_Outcomes_PY20" displayName="JVSG_Outcomes_PY20" ref="M3:P57" totalsRowShown="0" headerRowDxfId="79" dataDxfId="78" headerRowCellStyle="Heading 3" dataCellStyle="Percent">
  <sortState xmlns:xlrd2="http://schemas.microsoft.com/office/spreadsheetml/2017/richdata2" ref="M4:P57">
    <sortCondition ref="M3:M57"/>
  </sortState>
  <tableColumns count="4">
    <tableColumn id="1" xr3:uid="{9E3F3186-0195-49AB-963E-F4A7EFFC2661}" name="State/Grant" dataDxfId="77">
      <calculatedColumnFormula>I4</calculatedColumnFormula>
    </tableColumn>
    <tableColumn id="2" xr3:uid="{5BF85F01-85E1-4248-B59A-8C454FE807E0}" name="6/30/20_x000a_2nd Qtr Emp Rate" dataDxfId="76" dataCellStyle="Percent"/>
    <tableColumn id="3" xr3:uid="{694D3C99-132B-42C7-AEDC-9ED29936E7DC}" name="6/30/20_x000a_4th Qtr Emp Rate" dataDxfId="75" dataCellStyle="Percent"/>
    <tableColumn id="4" xr3:uid="{5D9365D8-B505-4ACB-96AF-E039C8E7F76B}" name="6/30/20_x000a_Median 2nd Qtr Wages" dataDxfId="74" dataCellStyle="Percent"/>
  </tableColumns>
  <tableStyleInfo name="TableStyleLight18"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dol.gov/agencies/vets/programs/grants/state/jvsg/performance" TargetMode="External"/><Relationship Id="rId2" Type="http://schemas.openxmlformats.org/officeDocument/2006/relationships/hyperlink" Target="https://www.whitehouse.gov/wp-content/uploads/2022/03/ap_2_assumptions_fy2023.pdf" TargetMode="External"/><Relationship Id="rId1" Type="http://schemas.openxmlformats.org/officeDocument/2006/relationships/hyperlink" Target="https://www.dol.gov/sites/dolgov/files/ETA/Performance/pdfs/ICR/ETA_9173_Program_Performance_Report%20CLEAN%203.1.2021.pdf"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11.xml"/><Relationship Id="rId3" Type="http://schemas.openxmlformats.org/officeDocument/2006/relationships/table" Target="../tables/table6.xml"/><Relationship Id="rId7" Type="http://schemas.openxmlformats.org/officeDocument/2006/relationships/table" Target="../tables/table10.xml"/><Relationship Id="rId2" Type="http://schemas.openxmlformats.org/officeDocument/2006/relationships/table" Target="../tables/table5.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table" Target="../tables/table1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L44"/>
  <sheetViews>
    <sheetView showGridLines="0" tabSelected="1" zoomScaleNormal="100" workbookViewId="0">
      <selection activeCell="P28" sqref="P28"/>
    </sheetView>
  </sheetViews>
  <sheetFormatPr defaultColWidth="8.81640625" defaultRowHeight="14.5" x14ac:dyDescent="0.35"/>
  <cols>
    <col min="1" max="1" width="40.1796875" customWidth="1"/>
    <col min="2" max="4" width="11.81640625" customWidth="1"/>
    <col min="5" max="7" width="12.81640625" customWidth="1"/>
    <col min="8" max="8" width="2.1796875" customWidth="1"/>
    <col min="9" max="11" width="16.1796875" customWidth="1"/>
    <col min="12" max="12" width="11.81640625" customWidth="1"/>
    <col min="13" max="13" width="2.81640625" customWidth="1"/>
    <col min="14" max="16" width="12.81640625" customWidth="1"/>
  </cols>
  <sheetData>
    <row r="1" spans="1:12" ht="4" customHeight="1" thickBot="1" x14ac:dyDescent="0.4">
      <c r="A1" s="99" t="s">
        <v>0</v>
      </c>
      <c r="B1" s="99"/>
      <c r="C1" s="99"/>
      <c r="D1" s="99"/>
      <c r="E1" s="99"/>
      <c r="F1" s="99"/>
      <c r="G1" s="99"/>
      <c r="H1" s="99"/>
      <c r="I1" s="99"/>
      <c r="J1" s="99"/>
      <c r="K1" s="99"/>
    </row>
    <row r="2" spans="1:12" ht="18.5" x14ac:dyDescent="0.45">
      <c r="A2" s="55" t="s">
        <v>1</v>
      </c>
      <c r="B2" s="113" t="s">
        <v>2</v>
      </c>
      <c r="C2" s="113" t="s">
        <v>2</v>
      </c>
      <c r="D2" s="113" t="s">
        <v>2</v>
      </c>
      <c r="E2" s="113" t="s">
        <v>2</v>
      </c>
      <c r="F2" s="113" t="s">
        <v>2</v>
      </c>
      <c r="G2" s="113" t="s">
        <v>2</v>
      </c>
      <c r="H2" s="100">
        <v>0</v>
      </c>
      <c r="I2" s="104" t="s">
        <v>3</v>
      </c>
      <c r="J2" s="105"/>
      <c r="K2" s="106"/>
    </row>
    <row r="3" spans="1:12" ht="4.4000000000000004" customHeight="1" x14ac:dyDescent="0.35">
      <c r="A3" s="99">
        <v>0</v>
      </c>
      <c r="B3" s="99"/>
      <c r="C3" s="99"/>
      <c r="D3" s="99"/>
      <c r="E3" s="99"/>
      <c r="F3" s="96"/>
      <c r="G3" s="96"/>
      <c r="H3" s="100"/>
      <c r="I3" s="107"/>
      <c r="J3" s="108"/>
      <c r="K3" s="109"/>
    </row>
    <row r="4" spans="1:12" ht="16" thickBot="1" x14ac:dyDescent="0.4">
      <c r="A4" s="81" t="s">
        <v>4</v>
      </c>
      <c r="B4" s="112" t="s">
        <v>5</v>
      </c>
      <c r="C4" s="112"/>
      <c r="D4" s="112"/>
      <c r="E4" s="112"/>
      <c r="F4" s="65"/>
      <c r="G4" s="65"/>
      <c r="H4" s="100"/>
      <c r="I4" s="107"/>
      <c r="J4" s="108"/>
      <c r="K4" s="109"/>
      <c r="L4" s="45"/>
    </row>
    <row r="5" spans="1:12" ht="16" thickBot="1" x14ac:dyDescent="0.4">
      <c r="A5" s="60" t="s">
        <v>4</v>
      </c>
      <c r="B5" s="86" t="s">
        <v>6</v>
      </c>
      <c r="C5" s="87" t="s">
        <v>7</v>
      </c>
      <c r="D5" s="88" t="s">
        <v>8</v>
      </c>
      <c r="E5" s="89" t="s">
        <v>9</v>
      </c>
      <c r="F5" s="90" t="s">
        <v>10</v>
      </c>
      <c r="G5" s="91" t="s">
        <v>11</v>
      </c>
      <c r="H5" s="100"/>
      <c r="I5" s="93" t="s">
        <v>12</v>
      </c>
      <c r="J5" s="93" t="s">
        <v>13</v>
      </c>
      <c r="K5" s="93" t="s">
        <v>14</v>
      </c>
    </row>
    <row r="6" spans="1:12" x14ac:dyDescent="0.35">
      <c r="A6" s="15" t="s">
        <v>15</v>
      </c>
      <c r="B6" s="85">
        <f>VLOOKUP($B$2,Data!$A:$X,2,)</f>
        <v>0.57799999999999996</v>
      </c>
      <c r="C6" s="85">
        <f>VLOOKUP($B$2,Data!$A:$X,6,)</f>
        <v>0.57499999999999996</v>
      </c>
      <c r="D6" s="85">
        <f>VLOOKUP($B$2,Data!$A:$X,10,)</f>
        <v>0.55448275862068963</v>
      </c>
      <c r="E6" s="85">
        <f>VLOOKUP($B$2,Data!$A:$X,14,)</f>
        <v>0.53254437869822491</v>
      </c>
      <c r="F6" s="85">
        <f>VLOOKUP($B$2,Data!$A:$X,18,)</f>
        <v>0.217</v>
      </c>
      <c r="G6" s="85">
        <f>VLOOKUP($B$2,Data!$A:$X,22,)</f>
        <v>0.60699999999999998</v>
      </c>
      <c r="H6" s="100"/>
      <c r="I6" s="92"/>
      <c r="J6" s="94">
        <f>I6-G6</f>
        <v>-0.60699999999999998</v>
      </c>
      <c r="K6" s="95">
        <f>I6/JVSG_Performance_Measures[[#This Row],[PY 2022]]</f>
        <v>0</v>
      </c>
    </row>
    <row r="7" spans="1:12" x14ac:dyDescent="0.35">
      <c r="A7" s="15" t="s">
        <v>16</v>
      </c>
      <c r="B7" s="16">
        <f>VLOOKUP($B$2,Data!$A:$X,3,)</f>
        <v>0.54300000000000004</v>
      </c>
      <c r="C7" s="16">
        <f>VLOOKUP($B$2,Data!$A:$X,7,)</f>
        <v>0.56699999999999995</v>
      </c>
      <c r="D7" s="16">
        <f>VLOOKUP($B$2,Data!$A:$X,11,)</f>
        <v>0.51983002832861192</v>
      </c>
      <c r="E7" s="16">
        <f>VLOOKUP($B$2,Data!$A:$X,15,)</f>
        <v>0.49011857707509882</v>
      </c>
      <c r="F7" s="16">
        <f>VLOOKUP($B$2,Data!$A:$X,19,)</f>
        <v>0.253</v>
      </c>
      <c r="G7" s="16">
        <f>VLOOKUP($B$2,Data!$A:$X,23,)</f>
        <v>0.501</v>
      </c>
      <c r="H7" s="100"/>
      <c r="I7" s="56"/>
      <c r="J7" s="17">
        <f>I7-G7</f>
        <v>-0.501</v>
      </c>
      <c r="K7" s="18">
        <f>I7/JVSG_Performance_Measures[[#This Row],[PY 2022]]</f>
        <v>0</v>
      </c>
    </row>
    <row r="8" spans="1:12" ht="15" thickBot="1" x14ac:dyDescent="0.4">
      <c r="A8" s="19" t="s">
        <v>17</v>
      </c>
      <c r="B8" s="54">
        <f>VLOOKUP($B$2,Data!$A:$X,4,)</f>
        <v>6142.99</v>
      </c>
      <c r="C8" s="54">
        <f>VLOOKUP($B$2,Data!$A:$X,8,)</f>
        <v>5847.44</v>
      </c>
      <c r="D8" s="54">
        <f>VLOOKUP($B$2,Data!$A:$X,12,)</f>
        <v>4279.1000000000004</v>
      </c>
      <c r="E8" s="54">
        <f>VLOOKUP($B$2,Data!$A:$X,16,)</f>
        <v>6107.3099999999995</v>
      </c>
      <c r="F8" s="54">
        <f>VLOOKUP($B$2,Data!$A:$X,20,)</f>
        <v>6463</v>
      </c>
      <c r="G8" s="54">
        <f>VLOOKUP($B$2,Data!$A:$X,24,)</f>
        <v>7519</v>
      </c>
      <c r="H8" s="100"/>
      <c r="I8" s="57"/>
      <c r="J8" s="47">
        <f>I8-G8</f>
        <v>-7519</v>
      </c>
      <c r="K8" s="48">
        <f>I8/JVSG_Performance_Measures[[#This Row],[PY 2022]]</f>
        <v>0</v>
      </c>
    </row>
    <row r="9" spans="1:12" ht="7.4" customHeight="1" x14ac:dyDescent="0.35">
      <c r="A9" s="99">
        <v>0</v>
      </c>
      <c r="B9" s="99"/>
      <c r="C9" s="99"/>
      <c r="D9" s="99"/>
      <c r="E9" s="99"/>
      <c r="F9" s="99"/>
      <c r="G9" s="99"/>
      <c r="H9" s="99"/>
      <c r="I9" s="99"/>
      <c r="J9" s="99"/>
      <c r="K9" s="99"/>
    </row>
    <row r="10" spans="1:12" ht="16" hidden="1" thickBot="1" x14ac:dyDescent="0.4">
      <c r="A10" s="41" t="s">
        <v>18</v>
      </c>
      <c r="B10" s="20"/>
      <c r="C10" s="20"/>
      <c r="D10" s="20"/>
      <c r="E10" s="20"/>
      <c r="F10" s="20"/>
      <c r="G10" s="20"/>
      <c r="H10" s="46"/>
      <c r="I10" s="101" t="s">
        <v>19</v>
      </c>
      <c r="J10" s="102"/>
      <c r="K10" s="103"/>
      <c r="L10" s="46"/>
    </row>
    <row r="11" spans="1:12" hidden="1" x14ac:dyDescent="0.35">
      <c r="A11" s="21" t="s">
        <v>18</v>
      </c>
      <c r="B11" s="22" t="s">
        <v>20</v>
      </c>
      <c r="C11" s="23" t="s">
        <v>21</v>
      </c>
      <c r="D11" s="24" t="s">
        <v>22</v>
      </c>
      <c r="E11" s="24" t="s">
        <v>23</v>
      </c>
      <c r="F11" s="66"/>
      <c r="G11" s="66"/>
      <c r="I11" s="25" t="s">
        <v>12</v>
      </c>
      <c r="J11" s="26" t="s">
        <v>13</v>
      </c>
      <c r="K11" s="27" t="s">
        <v>24</v>
      </c>
    </row>
    <row r="12" spans="1:12" hidden="1" x14ac:dyDescent="0.35">
      <c r="A12" s="28" t="s">
        <v>15</v>
      </c>
      <c r="B12" s="29" t="e">
        <f>VLOOKUP($B$2,Data!$A$61:$D$113,5,FALSE)</f>
        <v>#REF!</v>
      </c>
      <c r="C12" s="30" t="e">
        <f>VLOOKUP($B$2,Data!$A$61:$H$113,17,FALSE)</f>
        <v>#REF!</v>
      </c>
      <c r="D12" s="31" t="e">
        <f>VLOOKUP($B$2,Data!$A$61:$L$113,29,FALSE)</f>
        <v>#REF!</v>
      </c>
      <c r="E12" s="29" t="e">
        <f>VLOOKUP($B$2,Data!$A$61:$D$113,11,FALSE)</f>
        <v>#REF!</v>
      </c>
      <c r="F12" s="67"/>
      <c r="G12" s="67"/>
      <c r="I12" s="13"/>
      <c r="J12" s="32" t="e">
        <f>I12-D12</f>
        <v>#REF!</v>
      </c>
      <c r="K12" s="33" t="e">
        <f>I12/#REF!</f>
        <v>#REF!</v>
      </c>
    </row>
    <row r="13" spans="1:12" hidden="1" x14ac:dyDescent="0.35">
      <c r="A13" s="28" t="s">
        <v>16</v>
      </c>
      <c r="B13" s="29" t="e">
        <f>VLOOKUP($B$2,Data!$A$61:$D$113,6,FALSE)</f>
        <v>#REF!</v>
      </c>
      <c r="C13" s="30" t="e">
        <f>VLOOKUP($B$2,Data!$A$61:$H$113,18,FALSE)</f>
        <v>#REF!</v>
      </c>
      <c r="D13" s="31" t="e">
        <f>VLOOKUP($B$2,Data!$A$61:$L$113,30,FALSE)</f>
        <v>#REF!</v>
      </c>
      <c r="E13" s="29" t="e">
        <f>VLOOKUP($B$2,Data!$A$61:$D$113,12,FALSE)</f>
        <v>#REF!</v>
      </c>
      <c r="F13" s="67"/>
      <c r="G13" s="67"/>
      <c r="I13" s="13"/>
      <c r="J13" s="32" t="e">
        <f>I13-D13</f>
        <v>#REF!</v>
      </c>
      <c r="K13" s="33" t="e">
        <f>I13/#REF!</f>
        <v>#REF!</v>
      </c>
    </row>
    <row r="14" spans="1:12" ht="15" hidden="1" thickBot="1" x14ac:dyDescent="0.4">
      <c r="A14" s="34" t="s">
        <v>17</v>
      </c>
      <c r="B14" s="35" t="e">
        <f>VLOOKUP($B$2,Data!$A$61:$D$113,7,FALSE)</f>
        <v>#REF!</v>
      </c>
      <c r="C14" s="36" t="e">
        <f>VLOOKUP($B$2,Data!$A$61:$H$113,19,FALSE)</f>
        <v>#REF!</v>
      </c>
      <c r="D14" s="42" t="e">
        <f>VLOOKUP($B$2,Data!$A$61:$L$114,31,FALSE)</f>
        <v>#REF!</v>
      </c>
      <c r="E14" s="35" t="e">
        <f>VLOOKUP($B$2,Data!$A$61:$D$113,13,FALSE)</f>
        <v>#REF!</v>
      </c>
      <c r="F14" s="68"/>
      <c r="G14" s="68"/>
      <c r="I14" s="49"/>
      <c r="J14" s="50" t="e">
        <f>I14-D14</f>
        <v>#REF!</v>
      </c>
      <c r="K14" s="51" t="e">
        <f>I14/#REF!</f>
        <v>#REF!</v>
      </c>
    </row>
    <row r="15" spans="1:12" ht="7.4" customHeight="1" x14ac:dyDescent="0.35">
      <c r="H15" s="99">
        <v>0</v>
      </c>
      <c r="I15" s="110" t="s">
        <v>25</v>
      </c>
      <c r="J15" s="111"/>
      <c r="K15" s="111"/>
      <c r="L15" s="97"/>
    </row>
    <row r="16" spans="1:12" ht="14.5" customHeight="1" x14ac:dyDescent="0.35">
      <c r="H16" s="99"/>
      <c r="I16" s="111"/>
      <c r="J16" s="111"/>
      <c r="K16" s="111"/>
      <c r="L16" s="97"/>
    </row>
    <row r="17" spans="1:12" ht="14.5" customHeight="1" x14ac:dyDescent="0.35">
      <c r="H17" s="99"/>
      <c r="I17" s="111"/>
      <c r="J17" s="111"/>
      <c r="K17" s="111"/>
      <c r="L17" s="97"/>
    </row>
    <row r="18" spans="1:12" x14ac:dyDescent="0.35">
      <c r="H18" s="99"/>
      <c r="I18" s="111"/>
      <c r="J18" s="111"/>
      <c r="K18" s="111"/>
      <c r="L18" s="97"/>
    </row>
    <row r="19" spans="1:12" x14ac:dyDescent="0.35">
      <c r="H19" s="99"/>
      <c r="I19" s="111"/>
      <c r="J19" s="111"/>
      <c r="K19" s="111"/>
      <c r="L19" s="97"/>
    </row>
    <row r="20" spans="1:12" x14ac:dyDescent="0.35">
      <c r="H20" s="99"/>
      <c r="I20" s="111"/>
      <c r="J20" s="111"/>
      <c r="K20" s="111"/>
      <c r="L20" s="97"/>
    </row>
    <row r="21" spans="1:12" x14ac:dyDescent="0.35">
      <c r="H21" s="99"/>
      <c r="I21" s="111"/>
      <c r="J21" s="111"/>
      <c r="K21" s="111"/>
      <c r="L21" s="97"/>
    </row>
    <row r="22" spans="1:12" x14ac:dyDescent="0.35">
      <c r="H22" s="99"/>
      <c r="I22" s="111"/>
      <c r="J22" s="111"/>
      <c r="K22" s="111"/>
      <c r="L22" s="97"/>
    </row>
    <row r="23" spans="1:12" x14ac:dyDescent="0.35">
      <c r="H23" s="99"/>
      <c r="I23" s="111"/>
      <c r="J23" s="111"/>
      <c r="K23" s="111"/>
      <c r="L23" s="97"/>
    </row>
    <row r="24" spans="1:12" x14ac:dyDescent="0.35">
      <c r="H24" s="99"/>
      <c r="I24" s="111"/>
      <c r="J24" s="111"/>
      <c r="K24" s="111"/>
      <c r="L24" s="97"/>
    </row>
    <row r="25" spans="1:12" x14ac:dyDescent="0.35">
      <c r="H25" s="99"/>
      <c r="I25" s="111"/>
      <c r="J25" s="111"/>
      <c r="K25" s="111"/>
      <c r="L25" s="97"/>
    </row>
    <row r="26" spans="1:12" x14ac:dyDescent="0.35">
      <c r="H26" s="99"/>
      <c r="I26" s="111"/>
      <c r="J26" s="111"/>
      <c r="K26" s="111"/>
      <c r="L26" s="97"/>
    </row>
    <row r="27" spans="1:12" x14ac:dyDescent="0.35">
      <c r="H27" s="99"/>
      <c r="I27" s="111"/>
      <c r="J27" s="111"/>
      <c r="K27" s="111"/>
      <c r="L27" s="97"/>
    </row>
    <row r="28" spans="1:12" x14ac:dyDescent="0.35">
      <c r="H28" s="99"/>
      <c r="I28" s="111"/>
      <c r="J28" s="111"/>
      <c r="K28" s="111"/>
      <c r="L28" s="97"/>
    </row>
    <row r="29" spans="1:12" ht="53.15" customHeight="1" x14ac:dyDescent="0.35">
      <c r="H29" s="99"/>
      <c r="I29" s="111"/>
      <c r="J29" s="111"/>
      <c r="K29" s="111"/>
    </row>
    <row r="30" spans="1:12" ht="7.4" customHeight="1" x14ac:dyDescent="0.35">
      <c r="A30" s="77" t="s">
        <v>26</v>
      </c>
      <c r="I30" s="40"/>
      <c r="J30" s="40"/>
      <c r="K30" s="40"/>
      <c r="L30" s="40"/>
    </row>
    <row r="31" spans="1:12" hidden="1" x14ac:dyDescent="0.35">
      <c r="I31" s="40"/>
      <c r="J31" s="40"/>
      <c r="K31" s="40"/>
      <c r="L31" s="40"/>
    </row>
    <row r="32" spans="1:12" hidden="1" x14ac:dyDescent="0.35">
      <c r="I32" s="40"/>
      <c r="J32" s="40"/>
      <c r="K32" s="40"/>
      <c r="L32" s="40"/>
    </row>
    <row r="33" hidden="1" x14ac:dyDescent="0.35"/>
    <row r="34" hidden="1" x14ac:dyDescent="0.35"/>
    <row r="35" hidden="1" x14ac:dyDescent="0.35"/>
    <row r="36" hidden="1" x14ac:dyDescent="0.35"/>
    <row r="37" hidden="1" x14ac:dyDescent="0.35"/>
    <row r="38" hidden="1" x14ac:dyDescent="0.35"/>
    <row r="39" hidden="1" x14ac:dyDescent="0.35"/>
    <row r="40" hidden="1" x14ac:dyDescent="0.35"/>
    <row r="41" hidden="1" x14ac:dyDescent="0.35"/>
    <row r="42" hidden="1" x14ac:dyDescent="0.35"/>
    <row r="43" hidden="1" x14ac:dyDescent="0.35"/>
    <row r="44" hidden="1" x14ac:dyDescent="0.35"/>
  </sheetData>
  <sheetProtection sheet="1" sort="0" autoFilter="0"/>
  <mergeCells count="10">
    <mergeCell ref="A1:K1"/>
    <mergeCell ref="A3:E3"/>
    <mergeCell ref="A9:K9"/>
    <mergeCell ref="H2:H8"/>
    <mergeCell ref="H15:H29"/>
    <mergeCell ref="I10:K10"/>
    <mergeCell ref="I2:K4"/>
    <mergeCell ref="I15:K29"/>
    <mergeCell ref="B4:E4"/>
    <mergeCell ref="B2:G2"/>
  </mergeCells>
  <pageMargins left="0.7" right="0.7" top="0.75" bottom="0.75" header="0.3" footer="0.3"/>
  <pageSetup scale="74" fitToHeight="0" orientation="landscape" r:id="rId1"/>
  <drawing r:id="rId2"/>
  <tableParts count="4">
    <tablePart r:id="rId3"/>
    <tablePart r:id="rId4"/>
    <tablePart r:id="rId5"/>
    <tablePart r:id="rId6"/>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Data!$A$4:$A$56</xm:f>
          </x14:formula1>
          <xm:sqref>B2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13"/>
  <sheetViews>
    <sheetView showGridLines="0" zoomScaleNormal="100" workbookViewId="0">
      <selection activeCell="A7" sqref="A7"/>
    </sheetView>
  </sheetViews>
  <sheetFormatPr defaultRowHeight="14.5" x14ac:dyDescent="0.35"/>
  <cols>
    <col min="1" max="1" width="87.1796875" style="2" customWidth="1"/>
  </cols>
  <sheetData>
    <row r="1" spans="1:1" s="37" customFormat="1" ht="17.5" customHeight="1" x14ac:dyDescent="0.35">
      <c r="A1" s="78" t="s">
        <v>27</v>
      </c>
    </row>
    <row r="2" spans="1:1" s="38" customFormat="1" ht="145" x14ac:dyDescent="0.35">
      <c r="A2" s="14" t="s">
        <v>28</v>
      </c>
    </row>
    <row r="3" spans="1:1" s="37" customFormat="1" ht="17.5" customHeight="1" x14ac:dyDescent="0.35">
      <c r="A3" s="78" t="s">
        <v>29</v>
      </c>
    </row>
    <row r="4" spans="1:1" s="38" customFormat="1" ht="101.5" x14ac:dyDescent="0.35">
      <c r="A4" s="14" t="s">
        <v>30</v>
      </c>
    </row>
    <row r="5" spans="1:1" s="38" customFormat="1" ht="26.5" customHeight="1" x14ac:dyDescent="0.35">
      <c r="A5" s="39" t="s">
        <v>31</v>
      </c>
    </row>
    <row r="6" spans="1:1" s="38" customFormat="1" ht="43.5" x14ac:dyDescent="0.35">
      <c r="A6" s="14" t="s">
        <v>32</v>
      </c>
    </row>
    <row r="7" spans="1:1" s="38" customFormat="1" ht="20" customHeight="1" x14ac:dyDescent="0.35">
      <c r="A7" s="98" t="s">
        <v>201</v>
      </c>
    </row>
    <row r="8" spans="1:1" s="37" customFormat="1" ht="17.5" customHeight="1" x14ac:dyDescent="0.35">
      <c r="A8" s="79" t="s">
        <v>33</v>
      </c>
    </row>
    <row r="9" spans="1:1" s="38" customFormat="1" ht="29" x14ac:dyDescent="0.35">
      <c r="A9" s="14" t="s">
        <v>34</v>
      </c>
    </row>
    <row r="10" spans="1:1" s="38" customFormat="1" ht="26.15" customHeight="1" x14ac:dyDescent="0.35">
      <c r="A10" s="39" t="s">
        <v>35</v>
      </c>
    </row>
    <row r="11" spans="1:1" s="38" customFormat="1" ht="145" x14ac:dyDescent="0.35">
      <c r="A11" s="14" t="s">
        <v>36</v>
      </c>
    </row>
    <row r="12" spans="1:1" s="38" customFormat="1" x14ac:dyDescent="0.35">
      <c r="A12" s="14"/>
    </row>
    <row r="13" spans="1:1" s="38" customFormat="1" ht="29" x14ac:dyDescent="0.35">
      <c r="A13" s="14" t="s">
        <v>37</v>
      </c>
    </row>
  </sheetData>
  <sheetProtection sheet="1" objects="1" scenarios="1"/>
  <hyperlinks>
    <hyperlink ref="A5" r:id="rId1" display="ETA-9173" xr:uid="{78027E69-0A78-4EEA-99EF-70AE95685966}"/>
    <hyperlink ref="A10" r:id="rId2" xr:uid="{19A7B497-E64C-442F-A338-F2C923C8B520}"/>
    <hyperlink ref="A7" r:id="rId3" display="For more information on JVSG performance, visit our website" xr:uid="{E8A7C94C-B379-4BCC-9A08-66B0A9A1A5F3}"/>
  </hyperlinks>
  <pageMargins left="0.7" right="0.7" top="0.75" bottom="0.75" header="0.3" footer="0.3"/>
  <pageSetup orientation="portrait" r:id="rId4"/>
  <headerFooter>
    <oddHeader>&amp;CAbout This Tool</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X114"/>
  <sheetViews>
    <sheetView zoomScaleNormal="100" workbookViewId="0">
      <pane xSplit="1" ySplit="3" topLeftCell="G4" activePane="bottomRight" state="frozen"/>
      <selection pane="topRight" activeCell="B1" sqref="B1"/>
      <selection pane="bottomLeft" activeCell="A4" sqref="A4"/>
      <selection pane="bottomRight" activeCell="R21" sqref="R21"/>
    </sheetView>
  </sheetViews>
  <sheetFormatPr defaultRowHeight="14.5" x14ac:dyDescent="0.35"/>
  <cols>
    <col min="1" max="1" width="23.54296875" customWidth="1"/>
    <col min="2" max="2" width="15.453125" customWidth="1"/>
    <col min="3" max="3" width="15.1796875" customWidth="1"/>
    <col min="4" max="4" width="19.81640625" customWidth="1"/>
    <col min="5" max="5" width="22.453125" style="74" hidden="1" customWidth="1"/>
    <col min="6" max="7" width="15.81640625" customWidth="1"/>
    <col min="8" max="8" width="22.26953125" customWidth="1"/>
    <col min="9" max="9" width="22.453125" style="74" hidden="1" customWidth="1"/>
    <col min="10" max="11" width="15.81640625" customWidth="1"/>
    <col min="12" max="12" width="14.453125" customWidth="1"/>
    <col min="13" max="13" width="20.81640625" style="74" hidden="1" customWidth="1"/>
    <col min="14" max="15" width="15.453125" customWidth="1"/>
    <col min="16" max="16" width="22.453125" customWidth="1"/>
    <col min="17" max="17" width="18.1796875" hidden="1" customWidth="1"/>
    <col min="18" max="19" width="15.453125" customWidth="1"/>
    <col min="20" max="20" width="22.453125" customWidth="1"/>
    <col min="21" max="21" width="18.1796875" hidden="1" customWidth="1"/>
    <col min="22" max="23" width="15.453125" customWidth="1"/>
    <col min="24" max="24" width="22.453125" customWidth="1"/>
  </cols>
  <sheetData>
    <row r="1" spans="1:24" ht="5.5" customHeight="1" x14ac:dyDescent="0.35">
      <c r="A1" s="119" t="s">
        <v>38</v>
      </c>
      <c r="B1" s="119"/>
      <c r="C1" s="119"/>
      <c r="D1" s="119"/>
      <c r="E1" s="119"/>
      <c r="F1" s="119"/>
      <c r="G1" s="119"/>
      <c r="H1" s="119"/>
      <c r="I1" s="119"/>
      <c r="J1" s="119"/>
      <c r="K1" s="119"/>
      <c r="L1" s="119"/>
      <c r="M1" s="119"/>
      <c r="N1" s="119"/>
      <c r="O1" s="119"/>
      <c r="P1" s="119"/>
      <c r="R1" s="77" t="s">
        <v>39</v>
      </c>
      <c r="S1" s="77" t="s">
        <v>39</v>
      </c>
      <c r="T1" s="77" t="s">
        <v>39</v>
      </c>
      <c r="U1" s="77"/>
      <c r="V1" s="77" t="s">
        <v>39</v>
      </c>
      <c r="W1" s="77" t="s">
        <v>39</v>
      </c>
      <c r="X1" s="77" t="s">
        <v>39</v>
      </c>
    </row>
    <row r="2" spans="1:24" s="53" customFormat="1" ht="29.5" customHeight="1" x14ac:dyDescent="0.35">
      <c r="A2" s="80" t="s">
        <v>40</v>
      </c>
      <c r="B2" s="114" t="s">
        <v>41</v>
      </c>
      <c r="C2" s="115"/>
      <c r="D2" s="115"/>
      <c r="E2" s="69"/>
      <c r="F2" s="116" t="s">
        <v>42</v>
      </c>
      <c r="G2" s="117"/>
      <c r="H2" s="117"/>
      <c r="I2" s="69"/>
      <c r="J2" s="114" t="s">
        <v>43</v>
      </c>
      <c r="K2" s="115"/>
      <c r="L2" s="115"/>
      <c r="M2" s="69"/>
      <c r="N2" s="116" t="s">
        <v>44</v>
      </c>
      <c r="O2" s="117"/>
      <c r="P2" s="117"/>
      <c r="R2" s="114" t="s">
        <v>45</v>
      </c>
      <c r="S2" s="115"/>
      <c r="T2" s="115"/>
      <c r="U2" s="76"/>
      <c r="V2" s="116" t="s">
        <v>46</v>
      </c>
      <c r="W2" s="117"/>
      <c r="X2" s="117"/>
    </row>
    <row r="3" spans="1:24" s="52" customFormat="1" ht="47" thickBot="1" x14ac:dyDescent="0.4">
      <c r="A3" s="82" t="s">
        <v>47</v>
      </c>
      <c r="B3" s="83" t="s">
        <v>48</v>
      </c>
      <c r="C3" s="83" t="s">
        <v>49</v>
      </c>
      <c r="D3" s="83" t="s">
        <v>50</v>
      </c>
      <c r="E3" s="83" t="s">
        <v>47</v>
      </c>
      <c r="F3" s="83" t="s">
        <v>51</v>
      </c>
      <c r="G3" s="83" t="s">
        <v>52</v>
      </c>
      <c r="H3" s="83" t="s">
        <v>53</v>
      </c>
      <c r="I3" s="83" t="s">
        <v>47</v>
      </c>
      <c r="J3" s="83" t="s">
        <v>54</v>
      </c>
      <c r="K3" s="83" t="s">
        <v>55</v>
      </c>
      <c r="L3" s="83" t="s">
        <v>56</v>
      </c>
      <c r="M3" s="83" t="s">
        <v>47</v>
      </c>
      <c r="N3" s="83" t="s">
        <v>54</v>
      </c>
      <c r="O3" s="83" t="s">
        <v>55</v>
      </c>
      <c r="P3" s="83" t="s">
        <v>56</v>
      </c>
      <c r="Q3" s="84" t="s">
        <v>57</v>
      </c>
      <c r="R3" s="83" t="s">
        <v>54</v>
      </c>
      <c r="S3" s="83" t="s">
        <v>55</v>
      </c>
      <c r="T3" s="83" t="s">
        <v>56</v>
      </c>
      <c r="U3" s="84" t="s">
        <v>57</v>
      </c>
      <c r="V3" s="83" t="s">
        <v>54</v>
      </c>
      <c r="W3" s="83" t="s">
        <v>55</v>
      </c>
      <c r="X3" s="83" t="s">
        <v>56</v>
      </c>
    </row>
    <row r="4" spans="1:24" x14ac:dyDescent="0.35">
      <c r="A4" s="1" t="s">
        <v>2</v>
      </c>
      <c r="B4" s="4">
        <v>0.57799999999999996</v>
      </c>
      <c r="C4" s="4">
        <v>0.54300000000000004</v>
      </c>
      <c r="D4" s="5">
        <v>6142.99</v>
      </c>
      <c r="E4" s="70" t="str">
        <f t="shared" ref="E4:E35" si="0">A4</f>
        <v>ALABAMA</v>
      </c>
      <c r="F4" s="4">
        <v>0.57499999999999996</v>
      </c>
      <c r="G4" s="8">
        <v>0.56699999999999995</v>
      </c>
      <c r="H4" s="5">
        <v>5847.44</v>
      </c>
      <c r="I4" s="70" t="str">
        <f t="shared" ref="I4:I35" si="1">E4</f>
        <v>ALABAMA</v>
      </c>
      <c r="J4" s="9">
        <v>0.55448275862068963</v>
      </c>
      <c r="K4" s="9">
        <v>0.51983002832861192</v>
      </c>
      <c r="L4" s="10">
        <v>4279.1000000000004</v>
      </c>
      <c r="M4" s="75" t="str">
        <f t="shared" ref="M4:M35" si="2">I4</f>
        <v>ALABAMA</v>
      </c>
      <c r="N4" s="43">
        <v>0.53254437869822491</v>
      </c>
      <c r="O4" s="43">
        <v>0.49011857707509882</v>
      </c>
      <c r="P4" s="44">
        <v>6107.3099999999995</v>
      </c>
      <c r="Q4" t="s">
        <v>58</v>
      </c>
      <c r="R4" s="61">
        <v>0.217</v>
      </c>
      <c r="S4" s="61">
        <v>0.253</v>
      </c>
      <c r="T4" s="63">
        <v>6463</v>
      </c>
      <c r="U4" t="s">
        <v>58</v>
      </c>
      <c r="V4" s="61">
        <v>0.60699999999999998</v>
      </c>
      <c r="W4" s="61">
        <v>0.501</v>
      </c>
      <c r="X4" s="63">
        <v>7519</v>
      </c>
    </row>
    <row r="5" spans="1:24" x14ac:dyDescent="0.35">
      <c r="A5" s="1" t="s">
        <v>59</v>
      </c>
      <c r="B5" s="4">
        <v>0.55000000000000004</v>
      </c>
      <c r="C5" s="4">
        <v>0.51300000000000001</v>
      </c>
      <c r="D5" s="5">
        <v>6679.63</v>
      </c>
      <c r="E5" s="70" t="str">
        <f t="shared" si="0"/>
        <v>ALASKA</v>
      </c>
      <c r="F5" s="4">
        <v>0.56799999999999995</v>
      </c>
      <c r="G5" s="8">
        <v>0.51200000000000001</v>
      </c>
      <c r="H5" s="5">
        <v>7889.65</v>
      </c>
      <c r="I5" s="70" t="str">
        <f t="shared" si="1"/>
        <v>ALASKA</v>
      </c>
      <c r="J5" s="9" t="s">
        <v>60</v>
      </c>
      <c r="K5" s="9" t="s">
        <v>60</v>
      </c>
      <c r="L5" s="10" t="s">
        <v>60</v>
      </c>
      <c r="M5" s="75" t="str">
        <f t="shared" si="2"/>
        <v>ALASKA</v>
      </c>
      <c r="N5" s="43">
        <v>0.54314720812182737</v>
      </c>
      <c r="O5" s="43">
        <v>0.47391304347826085</v>
      </c>
      <c r="P5" s="44">
        <v>7312.54</v>
      </c>
      <c r="Q5" t="s">
        <v>61</v>
      </c>
      <c r="R5" s="61">
        <v>0.61799999999999999</v>
      </c>
      <c r="S5" s="61">
        <v>0.61899999999999999</v>
      </c>
      <c r="T5" s="63">
        <v>8246</v>
      </c>
      <c r="U5" t="s">
        <v>61</v>
      </c>
      <c r="V5" s="61">
        <v>0.66700000000000004</v>
      </c>
      <c r="W5" s="61">
        <v>0.68899999999999995</v>
      </c>
      <c r="X5" s="63">
        <v>7900</v>
      </c>
    </row>
    <row r="6" spans="1:24" x14ac:dyDescent="0.35">
      <c r="A6" s="1" t="s">
        <v>62</v>
      </c>
      <c r="B6" s="4">
        <v>0.63500000000000001</v>
      </c>
      <c r="C6" s="4">
        <v>0.59599999999999997</v>
      </c>
      <c r="D6" s="5">
        <v>6517.59</v>
      </c>
      <c r="E6" s="70" t="str">
        <f t="shared" si="0"/>
        <v>ARIZONA</v>
      </c>
      <c r="F6" s="4">
        <v>0.621</v>
      </c>
      <c r="G6" s="8">
        <v>0.57099999999999995</v>
      </c>
      <c r="H6" s="5">
        <v>6167.45</v>
      </c>
      <c r="I6" s="70" t="str">
        <f t="shared" si="1"/>
        <v>ARIZONA</v>
      </c>
      <c r="J6" s="9">
        <v>0.59308072487644148</v>
      </c>
      <c r="K6" s="9">
        <v>0.52353342428376537</v>
      </c>
      <c r="L6" s="10">
        <v>6702.6049999999996</v>
      </c>
      <c r="M6" s="75" t="str">
        <f t="shared" si="2"/>
        <v>ARIZONA</v>
      </c>
      <c r="N6" s="43">
        <v>0.54666666666666663</v>
      </c>
      <c r="O6" s="43">
        <v>0.52745367192862047</v>
      </c>
      <c r="P6" s="44">
        <v>7319</v>
      </c>
      <c r="Q6" t="s">
        <v>63</v>
      </c>
      <c r="R6" s="61">
        <v>0.56999999999999995</v>
      </c>
      <c r="S6" s="61">
        <v>0.504</v>
      </c>
      <c r="T6" s="63">
        <v>8102</v>
      </c>
      <c r="U6" t="s">
        <v>63</v>
      </c>
      <c r="V6" s="61">
        <v>0.56899999999999995</v>
      </c>
      <c r="W6" s="61">
        <v>0.52600000000000002</v>
      </c>
      <c r="X6" s="63">
        <v>8445</v>
      </c>
    </row>
    <row r="7" spans="1:24" x14ac:dyDescent="0.35">
      <c r="A7" s="1" t="s">
        <v>64</v>
      </c>
      <c r="B7" s="4">
        <v>0.56999999999999995</v>
      </c>
      <c r="C7" s="4">
        <v>0.60499999999999998</v>
      </c>
      <c r="D7" s="5">
        <v>6243.01</v>
      </c>
      <c r="E7" s="70" t="str">
        <f t="shared" si="0"/>
        <v>ARKANSAS</v>
      </c>
      <c r="F7" s="4">
        <v>0.61499999999999999</v>
      </c>
      <c r="G7" s="8">
        <v>0.60099999999999998</v>
      </c>
      <c r="H7" s="5">
        <v>5747.1</v>
      </c>
      <c r="I7" s="70" t="str">
        <f t="shared" si="1"/>
        <v>ARKANSAS</v>
      </c>
      <c r="J7" s="9">
        <v>0.5863117870722433</v>
      </c>
      <c r="K7" s="9">
        <v>0.59985261606484896</v>
      </c>
      <c r="L7" s="10">
        <v>6284.76</v>
      </c>
      <c r="M7" s="75" t="str">
        <f t="shared" si="2"/>
        <v>ARKANSAS</v>
      </c>
      <c r="N7" s="43">
        <v>0.55448997384481258</v>
      </c>
      <c r="O7" s="43">
        <v>0.52719155844155841</v>
      </c>
      <c r="P7" s="44">
        <v>6304</v>
      </c>
      <c r="Q7" t="s">
        <v>65</v>
      </c>
      <c r="R7" s="61">
        <v>0.53500000000000003</v>
      </c>
      <c r="S7" s="61">
        <v>0.55500000000000005</v>
      </c>
      <c r="T7" s="63">
        <v>6783</v>
      </c>
      <c r="U7" t="s">
        <v>65</v>
      </c>
      <c r="V7" s="61">
        <v>0.56100000000000005</v>
      </c>
      <c r="W7" s="61">
        <v>0.56399999999999995</v>
      </c>
      <c r="X7" s="63">
        <v>7915</v>
      </c>
    </row>
    <row r="8" spans="1:24" x14ac:dyDescent="0.35">
      <c r="A8" s="1" t="s">
        <v>66</v>
      </c>
      <c r="B8" s="4">
        <v>0.54200000000000004</v>
      </c>
      <c r="C8" s="4">
        <v>0.51100000000000001</v>
      </c>
      <c r="D8" s="5">
        <v>6921.15</v>
      </c>
      <c r="E8" s="70" t="str">
        <f t="shared" si="0"/>
        <v>CALIFORNIA</v>
      </c>
      <c r="F8" s="4">
        <v>0.53900000000000003</v>
      </c>
      <c r="G8" s="8">
        <v>0.52100000000000002</v>
      </c>
      <c r="H8" s="5">
        <v>7570.32</v>
      </c>
      <c r="I8" s="70" t="str">
        <f t="shared" si="1"/>
        <v>CALIFORNIA</v>
      </c>
      <c r="J8" s="9">
        <v>0.52022222222222225</v>
      </c>
      <c r="K8" s="9">
        <v>0.49689100219458671</v>
      </c>
      <c r="L8" s="10">
        <v>7950</v>
      </c>
      <c r="M8" s="75" t="str">
        <f t="shared" si="2"/>
        <v>CALIFORNIA</v>
      </c>
      <c r="N8" s="43">
        <v>0.50515191545574634</v>
      </c>
      <c r="O8" s="43">
        <v>0.478116079923882</v>
      </c>
      <c r="P8" s="44">
        <v>8642</v>
      </c>
      <c r="Q8" t="s">
        <v>67</v>
      </c>
      <c r="R8" s="61">
        <v>0.499</v>
      </c>
      <c r="S8" s="61">
        <v>0.47299999999999998</v>
      </c>
      <c r="T8" s="63">
        <v>9883</v>
      </c>
      <c r="U8" t="s">
        <v>67</v>
      </c>
      <c r="V8" s="61">
        <v>0.51800000000000002</v>
      </c>
      <c r="W8" s="61">
        <v>0.504</v>
      </c>
      <c r="X8" s="63">
        <v>10833</v>
      </c>
    </row>
    <row r="9" spans="1:24" x14ac:dyDescent="0.35">
      <c r="A9" s="1" t="s">
        <v>68</v>
      </c>
      <c r="B9" s="3" t="s">
        <v>60</v>
      </c>
      <c r="C9" s="3" t="s">
        <v>60</v>
      </c>
      <c r="D9" s="3" t="s">
        <v>60</v>
      </c>
      <c r="E9" s="70" t="str">
        <f t="shared" si="0"/>
        <v>COLORADO</v>
      </c>
      <c r="F9" s="4">
        <v>0.61099999999999999</v>
      </c>
      <c r="G9" s="8">
        <v>0.60299999999999998</v>
      </c>
      <c r="H9" s="5">
        <v>6351.6</v>
      </c>
      <c r="I9" s="70" t="str">
        <f t="shared" si="1"/>
        <v>COLORADO</v>
      </c>
      <c r="J9" s="9">
        <v>0.56255178127589067</v>
      </c>
      <c r="K9" s="9">
        <v>0.56842923794712286</v>
      </c>
      <c r="L9" s="10">
        <v>7139.05</v>
      </c>
      <c r="M9" s="75" t="str">
        <f t="shared" si="2"/>
        <v>COLORADO</v>
      </c>
      <c r="N9" s="43">
        <v>0.5593908629441624</v>
      </c>
      <c r="O9" s="43">
        <v>0.53339115351257593</v>
      </c>
      <c r="P9" s="44">
        <v>7280</v>
      </c>
      <c r="Q9" t="s">
        <v>69</v>
      </c>
      <c r="R9" s="61">
        <v>0.52200000000000002</v>
      </c>
      <c r="S9" s="61">
        <v>0.54600000000000004</v>
      </c>
      <c r="T9" s="63">
        <v>8263</v>
      </c>
      <c r="U9" t="s">
        <v>69</v>
      </c>
      <c r="V9" s="61">
        <v>0.60299999999999998</v>
      </c>
      <c r="W9" s="61">
        <v>0.59799999999999998</v>
      </c>
      <c r="X9" s="63">
        <v>10187</v>
      </c>
    </row>
    <row r="10" spans="1:24" x14ac:dyDescent="0.35">
      <c r="A10" s="1" t="s">
        <v>70</v>
      </c>
      <c r="B10" s="4">
        <v>0.52600000000000002</v>
      </c>
      <c r="C10" s="4">
        <v>0.46899999999999997</v>
      </c>
      <c r="D10" s="5">
        <v>7495.98</v>
      </c>
      <c r="E10" s="70" t="str">
        <f t="shared" si="0"/>
        <v>CONNECTICUT</v>
      </c>
      <c r="F10" s="4">
        <v>0.51900000000000002</v>
      </c>
      <c r="G10" s="8">
        <v>0.53400000000000003</v>
      </c>
      <c r="H10" s="5">
        <v>7194.41</v>
      </c>
      <c r="I10" s="70" t="str">
        <f t="shared" si="1"/>
        <v>CONNECTICUT</v>
      </c>
      <c r="J10" s="9">
        <v>0.49917898193760263</v>
      </c>
      <c r="K10" s="9">
        <v>0.49206349206349204</v>
      </c>
      <c r="L10" s="10">
        <v>6930.02</v>
      </c>
      <c r="M10" s="75" t="str">
        <f t="shared" si="2"/>
        <v>CONNECTICUT</v>
      </c>
      <c r="N10" s="43">
        <v>0.3964757709251101</v>
      </c>
      <c r="O10" s="43">
        <v>0.40504451038575667</v>
      </c>
      <c r="P10" s="44">
        <v>6520.38</v>
      </c>
      <c r="Q10" t="s">
        <v>71</v>
      </c>
      <c r="R10" s="61">
        <v>0.47499999999999998</v>
      </c>
      <c r="S10" s="61">
        <v>0.45100000000000001</v>
      </c>
      <c r="T10" s="63">
        <v>9227</v>
      </c>
      <c r="U10" t="s">
        <v>71</v>
      </c>
      <c r="V10" s="61">
        <v>0.53</v>
      </c>
      <c r="W10" s="61">
        <v>0.52600000000000002</v>
      </c>
      <c r="X10" s="63">
        <v>10034</v>
      </c>
    </row>
    <row r="11" spans="1:24" x14ac:dyDescent="0.35">
      <c r="A11" s="1" t="s">
        <v>72</v>
      </c>
      <c r="B11" s="4">
        <v>0.65100000000000002</v>
      </c>
      <c r="C11" s="4">
        <v>0.58699999999999997</v>
      </c>
      <c r="D11" s="5">
        <v>6749.84</v>
      </c>
      <c r="E11" s="70" t="str">
        <f t="shared" si="0"/>
        <v>DELAWARE</v>
      </c>
      <c r="F11" s="4">
        <v>0.54800000000000004</v>
      </c>
      <c r="G11" s="8">
        <v>0.51400000000000001</v>
      </c>
      <c r="H11" s="5">
        <v>6772.58</v>
      </c>
      <c r="I11" s="70" t="str">
        <f t="shared" si="1"/>
        <v>DELAWARE</v>
      </c>
      <c r="J11" s="9">
        <v>0.54545454545454541</v>
      </c>
      <c r="K11" s="9">
        <v>0.57971014492753625</v>
      </c>
      <c r="L11" s="10">
        <v>9134.81</v>
      </c>
      <c r="M11" s="75" t="str">
        <f t="shared" si="2"/>
        <v>DELAWARE</v>
      </c>
      <c r="N11" s="43">
        <v>0.33300000000000002</v>
      </c>
      <c r="O11" s="43">
        <v>0.34799999999999998</v>
      </c>
      <c r="P11" s="44">
        <v>8048</v>
      </c>
      <c r="Q11" t="s">
        <v>73</v>
      </c>
      <c r="R11" s="61">
        <v>0.52900000000000003</v>
      </c>
      <c r="S11" s="61">
        <v>0.42899999999999999</v>
      </c>
      <c r="T11" s="63">
        <v>6240</v>
      </c>
      <c r="U11" t="s">
        <v>73</v>
      </c>
      <c r="V11" s="61">
        <v>0.64700000000000002</v>
      </c>
      <c r="W11" s="61">
        <v>0.47099999999999997</v>
      </c>
      <c r="X11" s="63">
        <v>10164</v>
      </c>
    </row>
    <row r="12" spans="1:24" x14ac:dyDescent="0.35">
      <c r="A12" s="1" t="s">
        <v>74</v>
      </c>
      <c r="B12" s="4">
        <v>0.54700000000000004</v>
      </c>
      <c r="C12" s="4">
        <v>0.52</v>
      </c>
      <c r="D12" s="5">
        <v>4802.63</v>
      </c>
      <c r="E12" s="70" t="str">
        <f t="shared" si="0"/>
        <v>DISTRICT OF COLUMBIA</v>
      </c>
      <c r="F12" s="4">
        <v>0.436</v>
      </c>
      <c r="G12" s="8">
        <v>0.44800000000000001</v>
      </c>
      <c r="H12" s="5">
        <v>7758.1</v>
      </c>
      <c r="I12" s="70" t="str">
        <f t="shared" si="1"/>
        <v>DISTRICT OF COLUMBIA</v>
      </c>
      <c r="J12" s="9">
        <v>0.46913580246913578</v>
      </c>
      <c r="K12" s="9">
        <v>0.48907103825136611</v>
      </c>
      <c r="L12" s="10">
        <v>6727.5</v>
      </c>
      <c r="M12" s="75" t="str">
        <f t="shared" si="2"/>
        <v>DISTRICT OF COLUMBIA</v>
      </c>
      <c r="N12" s="43">
        <v>0.5752212389380531</v>
      </c>
      <c r="O12" s="43">
        <v>0.50270270270270268</v>
      </c>
      <c r="P12" s="44">
        <v>7803</v>
      </c>
      <c r="Q12" t="s">
        <v>75</v>
      </c>
      <c r="R12" s="61">
        <v>0.53100000000000003</v>
      </c>
      <c r="S12" s="61">
        <v>0.622</v>
      </c>
      <c r="T12" s="63">
        <v>17344</v>
      </c>
      <c r="U12" t="s">
        <v>75</v>
      </c>
      <c r="V12" s="61">
        <v>0.46200000000000002</v>
      </c>
      <c r="W12" s="61">
        <v>0.48499999999999999</v>
      </c>
      <c r="X12" s="63">
        <v>8427</v>
      </c>
    </row>
    <row r="13" spans="1:24" x14ac:dyDescent="0.35">
      <c r="A13" s="1" t="s">
        <v>76</v>
      </c>
      <c r="B13" s="4">
        <v>0.498</v>
      </c>
      <c r="C13" s="4">
        <v>0.52400000000000002</v>
      </c>
      <c r="D13" s="5">
        <v>5891</v>
      </c>
      <c r="E13" s="70" t="str">
        <f t="shared" si="0"/>
        <v>FLORIDA</v>
      </c>
      <c r="F13" s="4">
        <v>0.53</v>
      </c>
      <c r="G13" s="8">
        <v>0.51300000000000001</v>
      </c>
      <c r="H13" s="5">
        <v>5846</v>
      </c>
      <c r="I13" s="70" t="str">
        <f t="shared" si="1"/>
        <v>FLORIDA</v>
      </c>
      <c r="J13" s="9">
        <v>0.56178977272727271</v>
      </c>
      <c r="K13" s="9">
        <v>0.51757957068837901</v>
      </c>
      <c r="L13" s="10">
        <v>6107</v>
      </c>
      <c r="M13" s="75" t="str">
        <f t="shared" si="2"/>
        <v>FLORIDA</v>
      </c>
      <c r="N13" s="43">
        <v>0.53123944613306318</v>
      </c>
      <c r="O13" s="43">
        <v>0.50327139492279505</v>
      </c>
      <c r="P13" s="44">
        <v>6113</v>
      </c>
      <c r="Q13" t="s">
        <v>77</v>
      </c>
      <c r="R13" s="61">
        <v>0.50600000000000001</v>
      </c>
      <c r="S13" s="61">
        <v>0.496</v>
      </c>
      <c r="T13" s="63">
        <v>7584</v>
      </c>
      <c r="U13" t="s">
        <v>77</v>
      </c>
      <c r="V13" s="61">
        <v>0.59199999999999997</v>
      </c>
      <c r="W13" s="61">
        <v>0.57099999999999995</v>
      </c>
      <c r="X13" s="63">
        <v>7810</v>
      </c>
    </row>
    <row r="14" spans="1:24" x14ac:dyDescent="0.35">
      <c r="A14" s="1" t="s">
        <v>78</v>
      </c>
      <c r="B14" s="4">
        <v>0.57399999999999995</v>
      </c>
      <c r="C14" s="4">
        <v>0.55500000000000005</v>
      </c>
      <c r="D14" s="5">
        <v>5443.51</v>
      </c>
      <c r="E14" s="70" t="str">
        <f t="shared" si="0"/>
        <v>GEORGIA</v>
      </c>
      <c r="F14" s="4">
        <v>0.59399999999999997</v>
      </c>
      <c r="G14" s="8">
        <v>0.56699999999999995</v>
      </c>
      <c r="H14" s="5">
        <v>6176.69</v>
      </c>
      <c r="I14" s="70" t="str">
        <f t="shared" si="1"/>
        <v>GEORGIA</v>
      </c>
      <c r="J14" s="9">
        <v>0.57954545454545459</v>
      </c>
      <c r="K14" s="9">
        <v>0.5934314835787089</v>
      </c>
      <c r="L14" s="10">
        <v>5651</v>
      </c>
      <c r="M14" s="75" t="str">
        <f t="shared" si="2"/>
        <v>GEORGIA</v>
      </c>
      <c r="N14" s="43">
        <v>0.54046639231824412</v>
      </c>
      <c r="O14" s="43">
        <v>0.49552772808586765</v>
      </c>
      <c r="P14" s="44">
        <v>6159.65</v>
      </c>
      <c r="Q14" t="s">
        <v>79</v>
      </c>
      <c r="R14" s="61">
        <v>0.52300000000000002</v>
      </c>
      <c r="S14" s="61">
        <v>0.53400000000000003</v>
      </c>
      <c r="T14" s="63">
        <v>8134</v>
      </c>
      <c r="U14" t="s">
        <v>79</v>
      </c>
      <c r="V14" s="61">
        <v>0.55400000000000005</v>
      </c>
      <c r="W14" s="61">
        <v>0.54700000000000004</v>
      </c>
      <c r="X14" s="63">
        <v>9075</v>
      </c>
    </row>
    <row r="15" spans="1:24" x14ac:dyDescent="0.35">
      <c r="A15" s="1" t="s">
        <v>80</v>
      </c>
      <c r="B15" s="4">
        <v>9.5000000000000001E-2</v>
      </c>
      <c r="C15" s="4">
        <v>0</v>
      </c>
      <c r="D15" s="5">
        <v>28600</v>
      </c>
      <c r="E15" s="70" t="str">
        <f t="shared" si="0"/>
        <v>GUAM</v>
      </c>
      <c r="F15" s="4">
        <v>0.106</v>
      </c>
      <c r="G15" s="8">
        <v>7.0000000000000007E-2</v>
      </c>
      <c r="H15" s="5">
        <v>28600</v>
      </c>
      <c r="I15" s="70" t="str">
        <f t="shared" si="1"/>
        <v>GUAM</v>
      </c>
      <c r="J15" s="9">
        <v>0.29333333333333333</v>
      </c>
      <c r="K15" s="9">
        <v>0.22413793103448276</v>
      </c>
      <c r="L15" s="10">
        <v>24050</v>
      </c>
      <c r="M15" s="75" t="str">
        <f t="shared" si="2"/>
        <v>GUAM</v>
      </c>
      <c r="N15" s="43">
        <v>0.5</v>
      </c>
      <c r="O15" s="43">
        <v>0.40816326530612246</v>
      </c>
      <c r="P15" s="44">
        <v>4607.2</v>
      </c>
      <c r="Q15" t="s">
        <v>81</v>
      </c>
      <c r="R15" s="61">
        <v>0.57099999999999995</v>
      </c>
      <c r="S15" s="61">
        <v>0.4</v>
      </c>
      <c r="T15" s="63">
        <v>4875</v>
      </c>
      <c r="U15" t="s">
        <v>81</v>
      </c>
      <c r="V15" s="61">
        <v>0.625</v>
      </c>
      <c r="W15" s="61">
        <v>0.52900000000000003</v>
      </c>
      <c r="X15" s="63">
        <v>5869</v>
      </c>
    </row>
    <row r="16" spans="1:24" x14ac:dyDescent="0.35">
      <c r="A16" s="1" t="s">
        <v>82</v>
      </c>
      <c r="B16" s="4">
        <v>0.52200000000000002</v>
      </c>
      <c r="C16" s="4">
        <v>0.63800000000000001</v>
      </c>
      <c r="D16" s="5">
        <v>8068.57</v>
      </c>
      <c r="E16" s="70" t="str">
        <f t="shared" si="0"/>
        <v>HAWAII</v>
      </c>
      <c r="F16" s="4">
        <v>0.35199999999999998</v>
      </c>
      <c r="G16" s="8">
        <v>0.29199999999999998</v>
      </c>
      <c r="H16" s="5">
        <v>4206.4399999999996</v>
      </c>
      <c r="I16" s="70" t="str">
        <f t="shared" si="1"/>
        <v>HAWAII</v>
      </c>
      <c r="J16" s="9">
        <v>0.49792531120331951</v>
      </c>
      <c r="K16" s="9">
        <v>0.53233830845771146</v>
      </c>
      <c r="L16" s="10">
        <v>6440.9850000000006</v>
      </c>
      <c r="M16" s="75" t="str">
        <f t="shared" si="2"/>
        <v>HAWAII</v>
      </c>
      <c r="N16" s="43">
        <v>0.39631336405529954</v>
      </c>
      <c r="O16" s="43">
        <v>0.40569395017793597</v>
      </c>
      <c r="P16" s="44">
        <v>7969.89</v>
      </c>
      <c r="Q16" t="s">
        <v>83</v>
      </c>
      <c r="R16" s="61">
        <v>0.42799999999999999</v>
      </c>
      <c r="S16" s="61">
        <v>0.44500000000000001</v>
      </c>
      <c r="T16" s="63">
        <v>8050</v>
      </c>
      <c r="U16" t="s">
        <v>83</v>
      </c>
      <c r="V16" s="61">
        <v>0.60499999999999998</v>
      </c>
      <c r="W16" s="61">
        <v>0.435</v>
      </c>
      <c r="X16" s="63">
        <v>9052</v>
      </c>
    </row>
    <row r="17" spans="1:24" x14ac:dyDescent="0.35">
      <c r="A17" s="1" t="s">
        <v>84</v>
      </c>
      <c r="B17" s="4">
        <v>0.59299999999999997</v>
      </c>
      <c r="C17" s="4">
        <v>0.64500000000000002</v>
      </c>
      <c r="D17" s="5">
        <v>6874</v>
      </c>
      <c r="E17" s="70" t="str">
        <f t="shared" si="0"/>
        <v>IDAHO</v>
      </c>
      <c r="F17" s="4">
        <v>0.65900000000000003</v>
      </c>
      <c r="G17" s="8">
        <v>0.56200000000000006</v>
      </c>
      <c r="H17" s="5">
        <v>6066.65</v>
      </c>
      <c r="I17" s="70" t="str">
        <f t="shared" si="1"/>
        <v>IDAHO</v>
      </c>
      <c r="J17" s="9">
        <v>0.63387978142076506</v>
      </c>
      <c r="K17" s="9">
        <v>0.63966480446927376</v>
      </c>
      <c r="L17" s="10">
        <v>5308.4650000000001</v>
      </c>
      <c r="M17" s="75" t="str">
        <f t="shared" si="2"/>
        <v>IDAHO</v>
      </c>
      <c r="N17" s="43">
        <v>0.58745874587458746</v>
      </c>
      <c r="O17" s="43">
        <v>0.54094292803970223</v>
      </c>
      <c r="P17" s="44">
        <v>6381.36</v>
      </c>
      <c r="Q17" t="s">
        <v>85</v>
      </c>
      <c r="R17" s="61">
        <v>0.65300000000000002</v>
      </c>
      <c r="S17" s="61">
        <v>0.57699999999999996</v>
      </c>
      <c r="T17" s="63">
        <v>6605</v>
      </c>
      <c r="U17" t="s">
        <v>85</v>
      </c>
      <c r="V17" s="61">
        <v>0.57599999999999996</v>
      </c>
      <c r="W17" s="61">
        <v>0.58899999999999997</v>
      </c>
      <c r="X17" s="63">
        <v>8319</v>
      </c>
    </row>
    <row r="18" spans="1:24" x14ac:dyDescent="0.35">
      <c r="A18" s="1" t="s">
        <v>86</v>
      </c>
      <c r="B18" s="4">
        <v>0.60399999999999998</v>
      </c>
      <c r="C18" s="4">
        <v>0.55400000000000005</v>
      </c>
      <c r="D18" s="5">
        <v>5782.19</v>
      </c>
      <c r="E18" s="70" t="str">
        <f t="shared" si="0"/>
        <v>ILLINOIS</v>
      </c>
      <c r="F18" s="4">
        <v>0.58599999999999997</v>
      </c>
      <c r="G18" s="8">
        <v>0.56999999999999995</v>
      </c>
      <c r="H18" s="5">
        <v>6514.76</v>
      </c>
      <c r="I18" s="70" t="str">
        <f t="shared" si="1"/>
        <v>ILLINOIS</v>
      </c>
      <c r="J18" s="9">
        <v>0.61642857142857144</v>
      </c>
      <c r="K18" s="9">
        <v>0.58186195826645259</v>
      </c>
      <c r="L18" s="10">
        <v>7533.7</v>
      </c>
      <c r="M18" s="75" t="str">
        <f t="shared" si="2"/>
        <v>ILLINOIS</v>
      </c>
      <c r="N18" s="43">
        <v>0.5417075564278705</v>
      </c>
      <c r="O18" s="43">
        <v>0.53001277139208169</v>
      </c>
      <c r="P18" s="44">
        <v>7201</v>
      </c>
      <c r="Q18" t="s">
        <v>87</v>
      </c>
      <c r="R18" s="61">
        <v>0.54300000000000004</v>
      </c>
      <c r="S18" s="61">
        <v>0.54200000000000004</v>
      </c>
      <c r="T18" s="63">
        <v>6422</v>
      </c>
      <c r="U18" t="s">
        <v>87</v>
      </c>
      <c r="V18" s="61">
        <v>0.6</v>
      </c>
      <c r="W18" s="61">
        <v>0.55300000000000005</v>
      </c>
      <c r="X18" s="63">
        <v>8973</v>
      </c>
    </row>
    <row r="19" spans="1:24" x14ac:dyDescent="0.35">
      <c r="A19" s="1" t="s">
        <v>88</v>
      </c>
      <c r="B19" s="4">
        <v>0.66800000000000004</v>
      </c>
      <c r="C19" s="4">
        <v>0.63800000000000001</v>
      </c>
      <c r="D19" s="5">
        <v>6333.95</v>
      </c>
      <c r="E19" s="70" t="str">
        <f t="shared" si="0"/>
        <v>INDIANA</v>
      </c>
      <c r="F19" s="4">
        <v>0.66600000000000004</v>
      </c>
      <c r="G19" s="8">
        <v>0.65</v>
      </c>
      <c r="H19" s="5">
        <v>6222.94</v>
      </c>
      <c r="I19" s="70" t="str">
        <f t="shared" si="1"/>
        <v>INDIANA</v>
      </c>
      <c r="J19" s="9">
        <v>0.67684887459807075</v>
      </c>
      <c r="K19" s="9">
        <v>0.64623739332816132</v>
      </c>
      <c r="L19" s="10">
        <v>6747.28</v>
      </c>
      <c r="M19" s="75" t="str">
        <f t="shared" si="2"/>
        <v>INDIANA</v>
      </c>
      <c r="N19" s="43">
        <v>0.61146496815286622</v>
      </c>
      <c r="O19" s="43">
        <v>0.59425911559348332</v>
      </c>
      <c r="P19" s="44">
        <v>6583.4850000000006</v>
      </c>
      <c r="Q19" t="s">
        <v>89</v>
      </c>
      <c r="R19" s="61">
        <v>0.622</v>
      </c>
      <c r="S19" s="61">
        <v>0.61399999999999999</v>
      </c>
      <c r="T19" s="63">
        <v>7352</v>
      </c>
      <c r="U19" t="s">
        <v>89</v>
      </c>
      <c r="V19" s="61">
        <v>0.64700000000000002</v>
      </c>
      <c r="W19" s="61">
        <v>0.629</v>
      </c>
      <c r="X19" s="63">
        <v>8306</v>
      </c>
    </row>
    <row r="20" spans="1:24" x14ac:dyDescent="0.35">
      <c r="A20" s="1" t="s">
        <v>90</v>
      </c>
      <c r="B20" s="4">
        <v>0.68700000000000006</v>
      </c>
      <c r="C20" s="4">
        <v>0.29499999999999998</v>
      </c>
      <c r="D20" s="5">
        <v>6200.69</v>
      </c>
      <c r="E20" s="70" t="str">
        <f t="shared" si="0"/>
        <v>IOWA</v>
      </c>
      <c r="F20" s="4">
        <v>0.66300000000000003</v>
      </c>
      <c r="G20" s="8">
        <v>0.65600000000000003</v>
      </c>
      <c r="H20" s="5">
        <v>6984.51</v>
      </c>
      <c r="I20" s="70" t="str">
        <f t="shared" si="1"/>
        <v>IOWA</v>
      </c>
      <c r="J20" s="9">
        <v>0.64524421593830339</v>
      </c>
      <c r="K20" s="9">
        <v>0.64252873563218393</v>
      </c>
      <c r="L20" s="10">
        <v>7773.6350000000002</v>
      </c>
      <c r="M20" s="75" t="str">
        <f t="shared" si="2"/>
        <v>IOWA</v>
      </c>
      <c r="N20" s="43">
        <v>0.56896551724137934</v>
      </c>
      <c r="O20" s="43">
        <v>0.55382436260623225</v>
      </c>
      <c r="P20" s="44">
        <v>6580.92</v>
      </c>
      <c r="Q20" t="s">
        <v>91</v>
      </c>
      <c r="R20" s="61">
        <v>0.59899999999999998</v>
      </c>
      <c r="S20" s="61">
        <v>0.55400000000000005</v>
      </c>
      <c r="T20" s="63">
        <v>8109</v>
      </c>
      <c r="U20" t="s">
        <v>91</v>
      </c>
      <c r="V20" s="61">
        <v>0.61299999999999999</v>
      </c>
      <c r="W20" s="61">
        <v>0.56899999999999995</v>
      </c>
      <c r="X20" s="63">
        <v>9191</v>
      </c>
    </row>
    <row r="21" spans="1:24" ht="15" customHeight="1" x14ac:dyDescent="0.35">
      <c r="A21" s="1" t="s">
        <v>92</v>
      </c>
      <c r="B21" s="4">
        <v>0.54100000000000004</v>
      </c>
      <c r="C21" s="4">
        <v>0.626</v>
      </c>
      <c r="D21" s="5">
        <v>6455.83</v>
      </c>
      <c r="E21" s="70" t="str">
        <f t="shared" si="0"/>
        <v>KANSAS</v>
      </c>
      <c r="F21" s="4">
        <v>0.55300000000000005</v>
      </c>
      <c r="G21" s="8">
        <v>0.57799999999999996</v>
      </c>
      <c r="H21" s="5">
        <v>6616.91</v>
      </c>
      <c r="I21" s="70" t="str">
        <f t="shared" si="1"/>
        <v>KANSAS</v>
      </c>
      <c r="J21" s="9">
        <v>0.56599552572706935</v>
      </c>
      <c r="K21" s="9">
        <v>0.50896551724137928</v>
      </c>
      <c r="L21" s="10">
        <v>6814.89</v>
      </c>
      <c r="M21" s="75" t="str">
        <f t="shared" si="2"/>
        <v>KANSAS</v>
      </c>
      <c r="N21" s="43">
        <v>0.51724137931034486</v>
      </c>
      <c r="O21" s="43">
        <v>0.51392961876832843</v>
      </c>
      <c r="P21" s="44">
        <v>6334</v>
      </c>
      <c r="Q21" t="s">
        <v>93</v>
      </c>
      <c r="R21" s="61">
        <v>0.45900000000000002</v>
      </c>
      <c r="S21" s="61">
        <v>0.53800000000000003</v>
      </c>
      <c r="T21" s="63">
        <v>7945</v>
      </c>
      <c r="U21" t="s">
        <v>93</v>
      </c>
      <c r="V21" s="61">
        <v>0.53900000000000003</v>
      </c>
      <c r="W21" s="61">
        <v>0.54600000000000004</v>
      </c>
      <c r="X21" s="63">
        <v>7735</v>
      </c>
    </row>
    <row r="22" spans="1:24" x14ac:dyDescent="0.35">
      <c r="A22" s="1" t="s">
        <v>94</v>
      </c>
      <c r="B22" s="4">
        <v>0.59</v>
      </c>
      <c r="C22" s="3" t="s">
        <v>60</v>
      </c>
      <c r="D22" s="5">
        <v>6501.03</v>
      </c>
      <c r="E22" s="70" t="str">
        <f t="shared" si="0"/>
        <v>KENTUCKY</v>
      </c>
      <c r="F22" s="4">
        <v>0.622</v>
      </c>
      <c r="G22" s="8">
        <v>0.60099999999999998</v>
      </c>
      <c r="H22" s="5">
        <v>5982.42</v>
      </c>
      <c r="I22" s="70" t="str">
        <f t="shared" si="1"/>
        <v>KENTUCKY</v>
      </c>
      <c r="J22" s="9">
        <v>0.57661290322580649</v>
      </c>
      <c r="K22" s="9">
        <v>0.56190476190476191</v>
      </c>
      <c r="L22" s="10">
        <v>6398.4</v>
      </c>
      <c r="M22" s="75" t="str">
        <f t="shared" si="2"/>
        <v>KENTUCKY</v>
      </c>
      <c r="N22" s="43">
        <v>0.8</v>
      </c>
      <c r="O22" s="43">
        <v>0.6</v>
      </c>
      <c r="P22" s="44">
        <v>2083.7599999999998</v>
      </c>
      <c r="Q22" t="s">
        <v>95</v>
      </c>
      <c r="R22" s="61">
        <v>1</v>
      </c>
      <c r="S22" s="61">
        <v>0.63600000000000001</v>
      </c>
      <c r="T22" s="63">
        <v>9773</v>
      </c>
      <c r="U22" t="s">
        <v>95</v>
      </c>
      <c r="V22" s="61">
        <v>0.50800000000000001</v>
      </c>
      <c r="W22" s="61">
        <v>0.60499999999999998</v>
      </c>
      <c r="X22" s="63">
        <v>7000</v>
      </c>
    </row>
    <row r="23" spans="1:24" x14ac:dyDescent="0.35">
      <c r="A23" s="1" t="s">
        <v>96</v>
      </c>
      <c r="B23" s="4">
        <v>0.59499999999999997</v>
      </c>
      <c r="C23" s="4">
        <v>0.5</v>
      </c>
      <c r="D23" s="5">
        <v>6084.65</v>
      </c>
      <c r="E23" s="70" t="str">
        <f t="shared" si="0"/>
        <v>LOUISIANA</v>
      </c>
      <c r="F23" s="4">
        <v>0.57899999999999996</v>
      </c>
      <c r="G23" s="8">
        <v>0.58799999999999997</v>
      </c>
      <c r="H23" s="5">
        <v>5692</v>
      </c>
      <c r="I23" s="70" t="str">
        <f t="shared" si="1"/>
        <v>LOUISIANA</v>
      </c>
      <c r="J23" s="9">
        <v>0.57512953367875652</v>
      </c>
      <c r="K23" s="9">
        <v>0.56373626373626373</v>
      </c>
      <c r="L23" s="10">
        <v>5669</v>
      </c>
      <c r="M23" s="75" t="str">
        <f t="shared" si="2"/>
        <v>LOUISIANA</v>
      </c>
      <c r="N23" s="43">
        <v>0.48671328671328673</v>
      </c>
      <c r="O23" s="43">
        <v>0.4951560818083961</v>
      </c>
      <c r="P23" s="44">
        <v>5375.665</v>
      </c>
      <c r="Q23" t="s">
        <v>97</v>
      </c>
      <c r="R23" s="61">
        <v>0.50700000000000001</v>
      </c>
      <c r="S23" s="61">
        <v>0.498</v>
      </c>
      <c r="T23" s="63">
        <v>6698</v>
      </c>
      <c r="U23" t="s">
        <v>97</v>
      </c>
      <c r="V23" s="61">
        <v>0.56100000000000005</v>
      </c>
      <c r="W23" s="61">
        <v>0.50800000000000001</v>
      </c>
      <c r="X23" s="63">
        <v>7395</v>
      </c>
    </row>
    <row r="24" spans="1:24" x14ac:dyDescent="0.35">
      <c r="A24" s="1" t="s">
        <v>98</v>
      </c>
      <c r="B24" s="4">
        <v>0.65300000000000002</v>
      </c>
      <c r="C24" s="4">
        <v>0.70699999999999996</v>
      </c>
      <c r="D24" s="5">
        <v>6040.29</v>
      </c>
      <c r="E24" s="70" t="str">
        <f t="shared" si="0"/>
        <v>MAINE</v>
      </c>
      <c r="F24" s="4">
        <v>0.55900000000000005</v>
      </c>
      <c r="G24" s="8">
        <v>0.59599999999999997</v>
      </c>
      <c r="H24" s="5">
        <v>6242.99</v>
      </c>
      <c r="I24" s="70" t="str">
        <f t="shared" si="1"/>
        <v>MAINE</v>
      </c>
      <c r="J24" s="9">
        <v>0.61742424242424243</v>
      </c>
      <c r="K24" s="9">
        <v>0.57241379310344831</v>
      </c>
      <c r="L24" s="10">
        <v>5904.77</v>
      </c>
      <c r="M24" s="75" t="str">
        <f t="shared" si="2"/>
        <v>MAINE</v>
      </c>
      <c r="N24" s="43">
        <v>0.49511400651465798</v>
      </c>
      <c r="O24" s="43">
        <v>0.528052805280528</v>
      </c>
      <c r="P24" s="44">
        <v>6482</v>
      </c>
      <c r="Q24" t="s">
        <v>99</v>
      </c>
      <c r="R24" s="61">
        <v>0.56599999999999995</v>
      </c>
      <c r="S24" s="61">
        <v>0.496</v>
      </c>
      <c r="T24" s="63">
        <v>7016</v>
      </c>
      <c r="U24" t="s">
        <v>99</v>
      </c>
      <c r="V24" s="61">
        <v>0.61299999999999999</v>
      </c>
      <c r="W24" s="61">
        <v>0.55200000000000005</v>
      </c>
      <c r="X24" s="63">
        <v>9347</v>
      </c>
    </row>
    <row r="25" spans="1:24" x14ac:dyDescent="0.35">
      <c r="A25" s="1" t="s">
        <v>100</v>
      </c>
      <c r="B25" s="4">
        <v>0.56499999999999995</v>
      </c>
      <c r="C25" s="4">
        <v>0.59699999999999998</v>
      </c>
      <c r="D25" s="5">
        <v>7150</v>
      </c>
      <c r="E25" s="70" t="str">
        <f t="shared" si="0"/>
        <v>MARYLAND</v>
      </c>
      <c r="F25" s="4">
        <v>0.57399999999999995</v>
      </c>
      <c r="G25" s="8">
        <v>0.55800000000000005</v>
      </c>
      <c r="H25" s="5">
        <v>7253</v>
      </c>
      <c r="I25" s="70" t="str">
        <f t="shared" si="1"/>
        <v>MARYLAND</v>
      </c>
      <c r="J25" s="9">
        <v>0.55195911413969334</v>
      </c>
      <c r="K25" s="9">
        <v>0.55741127348643005</v>
      </c>
      <c r="L25" s="10">
        <v>6679.79</v>
      </c>
      <c r="M25" s="75" t="str">
        <f t="shared" si="2"/>
        <v>MARYLAND</v>
      </c>
      <c r="N25" s="43">
        <v>0.5326797385620915</v>
      </c>
      <c r="O25" s="43">
        <v>0.50099601593625498</v>
      </c>
      <c r="P25" s="44">
        <v>7499</v>
      </c>
      <c r="Q25" t="s">
        <v>101</v>
      </c>
      <c r="R25" s="61">
        <v>0.52200000000000002</v>
      </c>
      <c r="S25" s="61">
        <v>0.51100000000000001</v>
      </c>
      <c r="T25" s="63">
        <v>8549</v>
      </c>
      <c r="U25" t="s">
        <v>101</v>
      </c>
      <c r="V25" s="61">
        <v>0.499</v>
      </c>
      <c r="W25" s="61">
        <v>0.499</v>
      </c>
      <c r="X25" s="63">
        <v>9334</v>
      </c>
    </row>
    <row r="26" spans="1:24" x14ac:dyDescent="0.35">
      <c r="A26" s="1" t="s">
        <v>102</v>
      </c>
      <c r="B26" s="4">
        <v>0.56399999999999995</v>
      </c>
      <c r="C26" s="4">
        <v>0.54200000000000004</v>
      </c>
      <c r="D26" s="5">
        <v>7663.54</v>
      </c>
      <c r="E26" s="70" t="str">
        <f t="shared" si="0"/>
        <v>MASSACHUSETTS</v>
      </c>
      <c r="F26" s="4">
        <v>0.54800000000000004</v>
      </c>
      <c r="G26" s="8">
        <v>0.55600000000000005</v>
      </c>
      <c r="H26" s="5">
        <v>7046.93</v>
      </c>
      <c r="I26" s="70" t="str">
        <f t="shared" si="1"/>
        <v>MASSACHUSETTS</v>
      </c>
      <c r="J26" s="9">
        <v>0.55312810327706052</v>
      </c>
      <c r="K26" s="9">
        <v>0.55306122448979589</v>
      </c>
      <c r="L26" s="10">
        <v>8363.34</v>
      </c>
      <c r="M26" s="75" t="str">
        <f t="shared" si="2"/>
        <v>MASSACHUSETTS</v>
      </c>
      <c r="N26" s="43">
        <v>0.53806047966631909</v>
      </c>
      <c r="O26" s="43">
        <v>0.50344827586206897</v>
      </c>
      <c r="P26" s="44">
        <v>8514</v>
      </c>
      <c r="Q26" t="s">
        <v>103</v>
      </c>
      <c r="R26" s="61">
        <v>0.59</v>
      </c>
      <c r="S26" s="61">
        <v>0.55800000000000005</v>
      </c>
      <c r="T26" s="63">
        <v>10840</v>
      </c>
      <c r="U26" t="s">
        <v>103</v>
      </c>
      <c r="V26" s="61">
        <v>0.58599999999999997</v>
      </c>
      <c r="W26" s="61">
        <v>0.59699999999999998</v>
      </c>
      <c r="X26" s="63">
        <v>11740</v>
      </c>
    </row>
    <row r="27" spans="1:24" x14ac:dyDescent="0.35">
      <c r="A27" s="1" t="s">
        <v>104</v>
      </c>
      <c r="B27" s="4">
        <v>0.60699999999999998</v>
      </c>
      <c r="C27" s="4">
        <v>0.627</v>
      </c>
      <c r="D27" s="5">
        <v>6051.62</v>
      </c>
      <c r="E27" s="70" t="str">
        <f t="shared" si="0"/>
        <v>MICHIGAN</v>
      </c>
      <c r="F27" s="4">
        <v>0.63200000000000001</v>
      </c>
      <c r="G27" s="8">
        <v>0.58899999999999997</v>
      </c>
      <c r="H27" s="5">
        <v>6236.92</v>
      </c>
      <c r="I27" s="70" t="str">
        <f t="shared" si="1"/>
        <v>MICHIGAN</v>
      </c>
      <c r="J27" s="9">
        <v>0.58849557522123896</v>
      </c>
      <c r="K27" s="9">
        <v>0.56802244039270688</v>
      </c>
      <c r="L27" s="10">
        <v>6193.13</v>
      </c>
      <c r="M27" s="75" t="str">
        <f t="shared" si="2"/>
        <v>MICHIGAN</v>
      </c>
      <c r="N27" s="43">
        <v>0.51900000000000002</v>
      </c>
      <c r="O27" s="43">
        <v>0.50752393980848154</v>
      </c>
      <c r="P27" s="44">
        <v>7026</v>
      </c>
      <c r="Q27" t="s">
        <v>105</v>
      </c>
      <c r="R27" s="61">
        <v>0.52100000000000002</v>
      </c>
      <c r="S27" s="61">
        <v>0.48199999999999998</v>
      </c>
      <c r="T27" s="63">
        <v>8335</v>
      </c>
      <c r="U27" t="s">
        <v>105</v>
      </c>
      <c r="V27" s="61">
        <v>0.58899999999999997</v>
      </c>
      <c r="W27" s="61">
        <v>0.56399999999999995</v>
      </c>
      <c r="X27" s="63">
        <v>9437</v>
      </c>
    </row>
    <row r="28" spans="1:24" x14ac:dyDescent="0.35">
      <c r="A28" s="1" t="s">
        <v>106</v>
      </c>
      <c r="B28" s="4">
        <v>0.68600000000000005</v>
      </c>
      <c r="C28" s="4">
        <v>0.64500000000000002</v>
      </c>
      <c r="D28" s="5">
        <v>7474.36</v>
      </c>
      <c r="E28" s="70" t="str">
        <f t="shared" si="0"/>
        <v>MINNESOTA</v>
      </c>
      <c r="F28" s="4">
        <v>0.65500000000000003</v>
      </c>
      <c r="G28" s="8">
        <v>0.63800000000000001</v>
      </c>
      <c r="H28" s="5">
        <v>8120.73</v>
      </c>
      <c r="I28" s="70" t="str">
        <f t="shared" si="1"/>
        <v>MINNESOTA</v>
      </c>
      <c r="J28" s="9">
        <v>0.66666666666666663</v>
      </c>
      <c r="K28" s="9">
        <v>0.61190965092402461</v>
      </c>
      <c r="L28" s="10">
        <v>8033.7250000000004</v>
      </c>
      <c r="M28" s="75" t="str">
        <f t="shared" si="2"/>
        <v>MINNESOTA</v>
      </c>
      <c r="N28" s="43">
        <v>0.6345733041575492</v>
      </c>
      <c r="O28" s="43">
        <v>0.63269639065817407</v>
      </c>
      <c r="P28" s="44">
        <v>9064.619999999999</v>
      </c>
      <c r="Q28" t="s">
        <v>107</v>
      </c>
      <c r="R28" s="61">
        <v>0.64200000000000002</v>
      </c>
      <c r="S28" s="61">
        <v>0.61299999999999999</v>
      </c>
      <c r="T28" s="63">
        <v>10704</v>
      </c>
      <c r="U28" t="s">
        <v>107</v>
      </c>
      <c r="V28" s="61">
        <v>0.73899999999999999</v>
      </c>
      <c r="W28" s="61">
        <v>0.69199999999999995</v>
      </c>
      <c r="X28" s="63">
        <v>11059</v>
      </c>
    </row>
    <row r="29" spans="1:24" x14ac:dyDescent="0.35">
      <c r="A29" s="1" t="s">
        <v>108</v>
      </c>
      <c r="B29" s="4">
        <v>0.64800000000000002</v>
      </c>
      <c r="C29" s="4">
        <v>0.63200000000000001</v>
      </c>
      <c r="D29" s="5">
        <v>5584.5</v>
      </c>
      <c r="E29" s="70" t="str">
        <f t="shared" si="0"/>
        <v>MISSISSIPPI</v>
      </c>
      <c r="F29" s="4">
        <v>0.59899999999999998</v>
      </c>
      <c r="G29" s="8">
        <v>0.57799999999999996</v>
      </c>
      <c r="H29" s="5">
        <v>4447</v>
      </c>
      <c r="I29" s="70" t="str">
        <f t="shared" si="1"/>
        <v>MISSISSIPPI</v>
      </c>
      <c r="J29" s="9">
        <v>0.5579322638146168</v>
      </c>
      <c r="K29" s="9">
        <v>0.58030303030303032</v>
      </c>
      <c r="L29" s="10">
        <v>5200</v>
      </c>
      <c r="M29" s="75" t="str">
        <f t="shared" si="2"/>
        <v>MISSISSIPPI</v>
      </c>
      <c r="N29" s="43">
        <v>0.65994236311239196</v>
      </c>
      <c r="O29" s="43">
        <v>0.6371308016877637</v>
      </c>
      <c r="P29" s="44">
        <v>5668</v>
      </c>
      <c r="Q29" t="s">
        <v>109</v>
      </c>
      <c r="R29" s="61">
        <v>0.66700000000000004</v>
      </c>
      <c r="S29" s="61">
        <v>0.60499999999999998</v>
      </c>
      <c r="T29" s="63">
        <v>7251</v>
      </c>
      <c r="U29" t="s">
        <v>109</v>
      </c>
      <c r="V29" s="61">
        <v>0.63100000000000001</v>
      </c>
      <c r="W29" s="61">
        <v>0.67900000000000005</v>
      </c>
      <c r="X29" s="63">
        <v>6139</v>
      </c>
    </row>
    <row r="30" spans="1:24" x14ac:dyDescent="0.35">
      <c r="A30" s="1" t="s">
        <v>110</v>
      </c>
      <c r="B30" s="4">
        <v>0.61499999999999999</v>
      </c>
      <c r="C30" s="4">
        <v>0.57799999999999996</v>
      </c>
      <c r="D30" s="5">
        <v>6704.4</v>
      </c>
      <c r="E30" s="70" t="str">
        <f t="shared" si="0"/>
        <v>MISSOURI</v>
      </c>
      <c r="F30" s="4">
        <v>0.59799999999999998</v>
      </c>
      <c r="G30" s="8">
        <v>0.6</v>
      </c>
      <c r="H30" s="5">
        <v>5989.19</v>
      </c>
      <c r="I30" s="70" t="str">
        <f t="shared" si="1"/>
        <v>MISSOURI</v>
      </c>
      <c r="J30" s="9">
        <v>0.59588660366870483</v>
      </c>
      <c r="K30" s="9">
        <v>0.58751139471285319</v>
      </c>
      <c r="L30" s="10">
        <v>6442.73</v>
      </c>
      <c r="M30" s="75" t="str">
        <f t="shared" si="2"/>
        <v>MISSOURI</v>
      </c>
      <c r="N30" s="43">
        <v>0.57572041692213372</v>
      </c>
      <c r="O30" s="43">
        <v>0.54690831556503194</v>
      </c>
      <c r="P30" s="44">
        <v>6909</v>
      </c>
      <c r="Q30" t="s">
        <v>111</v>
      </c>
      <c r="R30" s="61">
        <v>0.52800000000000002</v>
      </c>
      <c r="S30" s="61">
        <v>0.54100000000000004</v>
      </c>
      <c r="T30" s="63">
        <v>7392</v>
      </c>
      <c r="U30" t="s">
        <v>111</v>
      </c>
      <c r="V30" s="61">
        <v>0.58399999999999996</v>
      </c>
      <c r="W30" s="61">
        <v>0.59</v>
      </c>
      <c r="X30" s="63">
        <v>8246</v>
      </c>
    </row>
    <row r="31" spans="1:24" x14ac:dyDescent="0.35">
      <c r="A31" s="1" t="s">
        <v>112</v>
      </c>
      <c r="B31" s="4">
        <v>0.60899999999999999</v>
      </c>
      <c r="C31" s="4">
        <v>0.53200000000000003</v>
      </c>
      <c r="D31" s="5">
        <v>6580.36</v>
      </c>
      <c r="E31" s="70" t="str">
        <f t="shared" si="0"/>
        <v>MONTANA</v>
      </c>
      <c r="F31" s="4">
        <v>0.503</v>
      </c>
      <c r="G31" s="8">
        <v>0.47</v>
      </c>
      <c r="H31" s="5">
        <v>6063.8</v>
      </c>
      <c r="I31" s="70" t="str">
        <f t="shared" si="1"/>
        <v>MONTANA</v>
      </c>
      <c r="J31" s="9">
        <v>0.55241264559068215</v>
      </c>
      <c r="K31" s="9">
        <v>0.4870229007633588</v>
      </c>
      <c r="L31" s="10">
        <v>6474.91</v>
      </c>
      <c r="M31" s="75" t="str">
        <f t="shared" si="2"/>
        <v>MONTANA</v>
      </c>
      <c r="N31" s="43">
        <v>0.53900000000000003</v>
      </c>
      <c r="O31" s="43">
        <v>0.51100000000000001</v>
      </c>
      <c r="P31" s="44">
        <v>5846</v>
      </c>
      <c r="Q31" t="s">
        <v>113</v>
      </c>
      <c r="R31" s="61">
        <v>0.60699999999999998</v>
      </c>
      <c r="S31" s="61">
        <v>0.60499999999999998</v>
      </c>
      <c r="T31" s="63">
        <v>8145</v>
      </c>
      <c r="U31" t="s">
        <v>113</v>
      </c>
      <c r="V31" s="61">
        <v>0.61199999999999999</v>
      </c>
      <c r="W31" s="61">
        <v>0.67</v>
      </c>
      <c r="X31" s="63">
        <v>7063</v>
      </c>
    </row>
    <row r="32" spans="1:24" x14ac:dyDescent="0.35">
      <c r="A32" s="1" t="s">
        <v>114</v>
      </c>
      <c r="B32" s="4">
        <v>0.57899999999999996</v>
      </c>
      <c r="C32" s="4">
        <v>0.629</v>
      </c>
      <c r="D32" s="5">
        <v>6204.44</v>
      </c>
      <c r="E32" s="70" t="str">
        <f t="shared" si="0"/>
        <v>NEBRASKA</v>
      </c>
      <c r="F32" s="4">
        <v>0.61099999999999999</v>
      </c>
      <c r="G32" s="8">
        <v>0.58699999999999997</v>
      </c>
      <c r="H32" s="5">
        <v>6570.66</v>
      </c>
      <c r="I32" s="70" t="str">
        <f t="shared" si="1"/>
        <v>NEBRASKA</v>
      </c>
      <c r="J32" s="9">
        <v>0.62693498452012386</v>
      </c>
      <c r="K32" s="9">
        <v>0.59357541899441346</v>
      </c>
      <c r="L32" s="10">
        <v>6485.39</v>
      </c>
      <c r="M32" s="75" t="str">
        <f t="shared" si="2"/>
        <v>NEBRASKA</v>
      </c>
      <c r="N32" s="43">
        <v>0.62149532710280375</v>
      </c>
      <c r="O32" s="43">
        <v>0.57699115044247784</v>
      </c>
      <c r="P32" s="44">
        <v>7203.8</v>
      </c>
      <c r="Q32" t="s">
        <v>115</v>
      </c>
      <c r="R32" s="61">
        <v>0.58499999999999996</v>
      </c>
      <c r="S32" s="61">
        <v>0.57599999999999996</v>
      </c>
      <c r="T32" s="63">
        <v>7124</v>
      </c>
      <c r="U32" t="s">
        <v>115</v>
      </c>
      <c r="V32" s="61">
        <v>0.61</v>
      </c>
      <c r="W32" s="61">
        <v>0.61499999999999999</v>
      </c>
      <c r="X32" s="63">
        <v>7850</v>
      </c>
    </row>
    <row r="33" spans="1:24" x14ac:dyDescent="0.35">
      <c r="A33" s="1" t="s">
        <v>116</v>
      </c>
      <c r="B33" s="4">
        <v>0.59</v>
      </c>
      <c r="C33" s="4">
        <v>0.624</v>
      </c>
      <c r="D33" s="5">
        <v>5301.38</v>
      </c>
      <c r="E33" s="70" t="str">
        <f t="shared" si="0"/>
        <v>NEVADA</v>
      </c>
      <c r="F33" s="4">
        <v>0.62</v>
      </c>
      <c r="G33" s="8">
        <v>0.61</v>
      </c>
      <c r="H33" s="5">
        <v>5675.39</v>
      </c>
      <c r="I33" s="70" t="str">
        <f t="shared" si="1"/>
        <v>NEVADA</v>
      </c>
      <c r="J33" s="9">
        <v>0.61891571032845272</v>
      </c>
      <c r="K33" s="9">
        <v>0.59353809333865182</v>
      </c>
      <c r="L33" s="10">
        <v>5691.01</v>
      </c>
      <c r="M33" s="75" t="str">
        <f t="shared" si="2"/>
        <v>NEVADA</v>
      </c>
      <c r="N33" s="43">
        <v>0.53071144498453382</v>
      </c>
      <c r="O33" s="43">
        <v>0.52</v>
      </c>
      <c r="P33" s="44">
        <v>5400</v>
      </c>
      <c r="Q33" t="s">
        <v>117</v>
      </c>
      <c r="R33" s="61">
        <v>0.57599999999999996</v>
      </c>
      <c r="S33" s="61">
        <v>0.5</v>
      </c>
      <c r="T33" s="63">
        <v>6261</v>
      </c>
      <c r="U33" t="s">
        <v>117</v>
      </c>
      <c r="V33" s="61">
        <v>0.62</v>
      </c>
      <c r="W33" s="61">
        <v>0.55500000000000005</v>
      </c>
      <c r="X33" s="63">
        <v>6825</v>
      </c>
    </row>
    <row r="34" spans="1:24" x14ac:dyDescent="0.35">
      <c r="A34" s="1" t="s">
        <v>118</v>
      </c>
      <c r="B34" s="4">
        <v>0.56299999999999994</v>
      </c>
      <c r="C34" s="4">
        <v>0.60899999999999999</v>
      </c>
      <c r="D34" s="5">
        <v>6445.77</v>
      </c>
      <c r="E34" s="70" t="str">
        <f t="shared" si="0"/>
        <v>NEW HAMPSHIRE</v>
      </c>
      <c r="F34" s="4">
        <v>0.53600000000000003</v>
      </c>
      <c r="G34" s="8">
        <v>0.504</v>
      </c>
      <c r="H34" s="5">
        <v>6117.85</v>
      </c>
      <c r="I34" s="70" t="str">
        <f t="shared" si="1"/>
        <v>NEW HAMPSHIRE</v>
      </c>
      <c r="J34" s="9">
        <v>0.55924170616113744</v>
      </c>
      <c r="K34" s="9">
        <v>0.55500000000000005</v>
      </c>
      <c r="L34" s="10">
        <v>6954.9750000000004</v>
      </c>
      <c r="M34" s="75" t="str">
        <f t="shared" si="2"/>
        <v>NEW HAMPSHIRE</v>
      </c>
      <c r="N34" s="43">
        <v>0.62841530054644812</v>
      </c>
      <c r="O34" s="43">
        <v>0.52054794520547942</v>
      </c>
      <c r="P34" s="44">
        <v>6655.01</v>
      </c>
      <c r="Q34" t="s">
        <v>119</v>
      </c>
      <c r="R34" s="61">
        <v>0.28599999999999998</v>
      </c>
      <c r="S34" s="61">
        <v>0.55400000000000005</v>
      </c>
      <c r="T34" s="63">
        <v>5495</v>
      </c>
      <c r="U34" t="s">
        <v>119</v>
      </c>
      <c r="V34" s="61">
        <v>0.55600000000000005</v>
      </c>
      <c r="W34" s="61">
        <v>0.16700000000000001</v>
      </c>
      <c r="X34" s="63">
        <v>9180</v>
      </c>
    </row>
    <row r="35" spans="1:24" x14ac:dyDescent="0.35">
      <c r="A35" s="1" t="s">
        <v>120</v>
      </c>
      <c r="B35" s="4">
        <v>0.505</v>
      </c>
      <c r="C35" s="4">
        <v>0.441</v>
      </c>
      <c r="D35" s="5">
        <v>5208.6899999999996</v>
      </c>
      <c r="E35" s="70" t="str">
        <f t="shared" si="0"/>
        <v>NEW JERSEY</v>
      </c>
      <c r="F35" s="4">
        <v>0.46400000000000002</v>
      </c>
      <c r="G35" s="8">
        <v>0.48699999999999999</v>
      </c>
      <c r="H35" s="5">
        <v>5280</v>
      </c>
      <c r="I35" s="70" t="str">
        <f t="shared" si="1"/>
        <v>NEW JERSEY</v>
      </c>
      <c r="J35" s="9">
        <v>0.53204476093591047</v>
      </c>
      <c r="K35" s="9">
        <v>0.50529355149181909</v>
      </c>
      <c r="L35" s="10">
        <v>5942.56</v>
      </c>
      <c r="M35" s="75" t="str">
        <f t="shared" si="2"/>
        <v>NEW JERSEY</v>
      </c>
      <c r="N35" s="43">
        <v>0.38781163434903049</v>
      </c>
      <c r="O35" s="43">
        <v>0.38048245614035087</v>
      </c>
      <c r="P35" s="44">
        <v>6042.8600000000006</v>
      </c>
      <c r="Q35" t="s">
        <v>121</v>
      </c>
      <c r="R35" s="61">
        <v>0.42699999999999999</v>
      </c>
      <c r="S35" s="61">
        <v>0.379</v>
      </c>
      <c r="T35" s="63">
        <v>7059</v>
      </c>
      <c r="U35" t="s">
        <v>121</v>
      </c>
      <c r="V35" s="61">
        <v>0.48399999999999999</v>
      </c>
      <c r="W35" s="61">
        <v>0.42199999999999999</v>
      </c>
      <c r="X35" s="63">
        <v>8031</v>
      </c>
    </row>
    <row r="36" spans="1:24" x14ac:dyDescent="0.35">
      <c r="A36" s="1" t="s">
        <v>122</v>
      </c>
      <c r="B36" s="4">
        <v>0.49</v>
      </c>
      <c r="C36" s="4">
        <v>0.504</v>
      </c>
      <c r="D36" s="5">
        <v>6947.86</v>
      </c>
      <c r="E36" s="70" t="str">
        <f t="shared" ref="E36:E57" si="3">A36</f>
        <v>NEW MEXICO</v>
      </c>
      <c r="F36" s="4">
        <v>0.48699999999999999</v>
      </c>
      <c r="G36" s="8">
        <v>0.49</v>
      </c>
      <c r="H36" s="5">
        <v>6059.47</v>
      </c>
      <c r="I36" s="70" t="str">
        <f t="shared" ref="I36:I57" si="4">E36</f>
        <v>NEW MEXICO</v>
      </c>
      <c r="J36" s="9">
        <v>0.46365422396856582</v>
      </c>
      <c r="K36" s="9">
        <v>0.43968593861527483</v>
      </c>
      <c r="L36" s="10">
        <v>5231.07</v>
      </c>
      <c r="M36" s="75" t="str">
        <f t="shared" ref="M36:M57" si="5">I36</f>
        <v>NEW MEXICO</v>
      </c>
      <c r="N36" s="43">
        <v>0.47974683544303798</v>
      </c>
      <c r="O36" s="43">
        <v>0.4567901234567901</v>
      </c>
      <c r="P36" s="44">
        <v>6000</v>
      </c>
      <c r="Q36" t="s">
        <v>123</v>
      </c>
      <c r="R36" s="61">
        <v>0.47499999999999998</v>
      </c>
      <c r="S36" s="61">
        <v>0.45600000000000002</v>
      </c>
      <c r="T36" s="63">
        <v>7775</v>
      </c>
      <c r="U36" t="s">
        <v>123</v>
      </c>
      <c r="V36" s="61">
        <v>0.49399999999999999</v>
      </c>
      <c r="W36" s="61">
        <v>0.505</v>
      </c>
      <c r="X36" s="63">
        <v>7178</v>
      </c>
    </row>
    <row r="37" spans="1:24" x14ac:dyDescent="0.35">
      <c r="A37" s="1" t="s">
        <v>124</v>
      </c>
      <c r="B37" s="4">
        <v>0.59599999999999997</v>
      </c>
      <c r="C37" s="4">
        <v>0.51700000000000002</v>
      </c>
      <c r="D37" s="5">
        <v>6463</v>
      </c>
      <c r="E37" s="70" t="str">
        <f t="shared" si="3"/>
        <v>NEW YORK</v>
      </c>
      <c r="F37" s="4">
        <v>0.56299999999999994</v>
      </c>
      <c r="G37" s="8">
        <v>0.55500000000000005</v>
      </c>
      <c r="H37" s="5">
        <v>6684.5</v>
      </c>
      <c r="I37" s="70" t="str">
        <f t="shared" si="4"/>
        <v>NEW YORK</v>
      </c>
      <c r="J37" s="9">
        <v>0.55962668510197022</v>
      </c>
      <c r="K37" s="9">
        <v>0.56229825693996127</v>
      </c>
      <c r="L37" s="10">
        <v>6865</v>
      </c>
      <c r="M37" s="75" t="str">
        <f t="shared" si="5"/>
        <v>NEW YORK</v>
      </c>
      <c r="N37" s="43">
        <v>0.44700162074554295</v>
      </c>
      <c r="O37" s="43">
        <v>0.46875</v>
      </c>
      <c r="P37" s="44">
        <v>6852</v>
      </c>
      <c r="Q37" t="s">
        <v>125</v>
      </c>
      <c r="R37" s="61">
        <v>0.46300000000000002</v>
      </c>
      <c r="S37" s="61">
        <v>0.42699999999999999</v>
      </c>
      <c r="T37" s="63">
        <v>7609</v>
      </c>
      <c r="U37" t="s">
        <v>125</v>
      </c>
      <c r="V37" s="61">
        <v>0.56799999999999995</v>
      </c>
      <c r="W37" s="61">
        <v>0.54300000000000004</v>
      </c>
      <c r="X37" s="63">
        <v>8194</v>
      </c>
    </row>
    <row r="38" spans="1:24" x14ac:dyDescent="0.35">
      <c r="A38" s="1" t="s">
        <v>126</v>
      </c>
      <c r="B38" s="4">
        <v>0.56499999999999995</v>
      </c>
      <c r="C38" s="4">
        <v>0.58399999999999996</v>
      </c>
      <c r="D38" s="5">
        <v>5399.58</v>
      </c>
      <c r="E38" s="70" t="str">
        <f t="shared" si="3"/>
        <v>NORTH CAROLINA</v>
      </c>
      <c r="F38" s="4">
        <v>0.52500000000000002</v>
      </c>
      <c r="G38" s="8">
        <v>0.52500000000000002</v>
      </c>
      <c r="H38" s="5">
        <v>5520.22</v>
      </c>
      <c r="I38" s="70" t="str">
        <f t="shared" si="4"/>
        <v>NORTH CAROLINA</v>
      </c>
      <c r="J38" s="9">
        <v>0.59110832811521608</v>
      </c>
      <c r="K38" s="9">
        <v>0.54870530209617752</v>
      </c>
      <c r="L38" s="10">
        <v>5824.6200000000008</v>
      </c>
      <c r="M38" s="75" t="str">
        <f t="shared" si="5"/>
        <v>NORTH CAROLINA</v>
      </c>
      <c r="N38" s="43">
        <v>0.52021563342318056</v>
      </c>
      <c r="O38" s="43">
        <v>0.50923787528868358</v>
      </c>
      <c r="P38" s="44">
        <v>5899.04</v>
      </c>
      <c r="Q38" t="s">
        <v>127</v>
      </c>
      <c r="R38" s="61">
        <v>0.55500000000000005</v>
      </c>
      <c r="S38" s="61">
        <v>0.54400000000000004</v>
      </c>
      <c r="T38" s="63">
        <v>7475</v>
      </c>
      <c r="U38" t="s">
        <v>127</v>
      </c>
      <c r="V38" s="61">
        <v>0.57899999999999996</v>
      </c>
      <c r="W38" s="61">
        <v>0.53800000000000003</v>
      </c>
      <c r="X38" s="63">
        <v>7997</v>
      </c>
    </row>
    <row r="39" spans="1:24" x14ac:dyDescent="0.35">
      <c r="A39" s="1" t="s">
        <v>128</v>
      </c>
      <c r="B39" s="4">
        <v>0.627</v>
      </c>
      <c r="C39" s="4">
        <v>0.59799999999999998</v>
      </c>
      <c r="D39" s="5">
        <v>8150.14</v>
      </c>
      <c r="E39" s="70" t="str">
        <f t="shared" si="3"/>
        <v>NORTH DAKOTA</v>
      </c>
      <c r="F39" s="4">
        <v>0.63500000000000001</v>
      </c>
      <c r="G39" s="8">
        <v>0.63500000000000001</v>
      </c>
      <c r="H39" s="5">
        <v>6784.26</v>
      </c>
      <c r="I39" s="70" t="str">
        <f t="shared" si="4"/>
        <v>NORTH DAKOTA</v>
      </c>
      <c r="J39" s="9">
        <v>0.59621451104100942</v>
      </c>
      <c r="K39" s="9">
        <v>0.59151193633952259</v>
      </c>
      <c r="L39" s="10">
        <v>8470.69</v>
      </c>
      <c r="M39" s="75" t="str">
        <f t="shared" si="5"/>
        <v>NORTH DAKOTA</v>
      </c>
      <c r="N39" s="43">
        <v>0.61977186311787069</v>
      </c>
      <c r="O39" s="43">
        <v>0.57859531772575246</v>
      </c>
      <c r="P39" s="44">
        <v>8529.3700000000008</v>
      </c>
      <c r="Q39" t="s">
        <v>129</v>
      </c>
      <c r="R39" s="61">
        <v>0.55000000000000004</v>
      </c>
      <c r="S39" s="61">
        <v>0.56899999999999995</v>
      </c>
      <c r="T39" s="63">
        <v>8066</v>
      </c>
      <c r="U39" t="s">
        <v>129</v>
      </c>
      <c r="V39" s="61">
        <v>0.65200000000000002</v>
      </c>
      <c r="W39" s="61">
        <v>0.50600000000000001</v>
      </c>
      <c r="X39" s="63">
        <v>8997</v>
      </c>
    </row>
    <row r="40" spans="1:24" x14ac:dyDescent="0.35">
      <c r="A40" s="1" t="s">
        <v>130</v>
      </c>
      <c r="B40" s="4">
        <v>0.63600000000000001</v>
      </c>
      <c r="C40" s="4">
        <v>0.67700000000000005</v>
      </c>
      <c r="D40" s="5">
        <v>8086</v>
      </c>
      <c r="E40" s="70" t="str">
        <f t="shared" si="3"/>
        <v>OHIO</v>
      </c>
      <c r="F40" s="4">
        <v>0.61499999999999999</v>
      </c>
      <c r="G40" s="8">
        <v>0.60399999999999998</v>
      </c>
      <c r="H40" s="5">
        <v>7046.5</v>
      </c>
      <c r="I40" s="70" t="str">
        <f t="shared" si="4"/>
        <v>OHIO</v>
      </c>
      <c r="J40" s="9">
        <v>0.65463108320251173</v>
      </c>
      <c r="K40" s="9">
        <v>0.59846547314578002</v>
      </c>
      <c r="L40" s="10">
        <v>7144.9449999999997</v>
      </c>
      <c r="M40" s="75" t="str">
        <f t="shared" si="5"/>
        <v>OHIO</v>
      </c>
      <c r="N40" s="43">
        <v>0.63200000000000001</v>
      </c>
      <c r="O40" s="43">
        <v>0.60099999999999998</v>
      </c>
      <c r="P40" s="44">
        <v>7728</v>
      </c>
      <c r="Q40" t="s">
        <v>131</v>
      </c>
      <c r="R40" s="61">
        <v>0.64600000000000002</v>
      </c>
      <c r="S40" s="61">
        <v>0.61799999999999999</v>
      </c>
      <c r="T40" s="63">
        <v>9278</v>
      </c>
      <c r="U40" t="s">
        <v>131</v>
      </c>
      <c r="V40" s="61">
        <v>0.66500000000000004</v>
      </c>
      <c r="W40" s="61">
        <v>0.66700000000000004</v>
      </c>
      <c r="X40" s="63">
        <v>9779</v>
      </c>
    </row>
    <row r="41" spans="1:24" x14ac:dyDescent="0.35">
      <c r="A41" s="1" t="s">
        <v>132</v>
      </c>
      <c r="B41" s="4">
        <v>0.54</v>
      </c>
      <c r="C41" s="4">
        <v>0.56599999999999995</v>
      </c>
      <c r="D41" s="5">
        <v>5762.66</v>
      </c>
      <c r="E41" s="70" t="str">
        <f t="shared" si="3"/>
        <v>OKLAHOMA</v>
      </c>
      <c r="F41" s="4">
        <v>0.51500000000000001</v>
      </c>
      <c r="G41" s="8">
        <v>0.53900000000000003</v>
      </c>
      <c r="H41" s="5">
        <v>6508.27</v>
      </c>
      <c r="I41" s="70" t="str">
        <f t="shared" si="4"/>
        <v>OKLAHOMA</v>
      </c>
      <c r="J41" s="9">
        <v>0.50443599493029145</v>
      </c>
      <c r="K41" s="9">
        <v>0.50525210084033612</v>
      </c>
      <c r="L41" s="10">
        <v>6229.51</v>
      </c>
      <c r="M41" s="75" t="str">
        <f t="shared" si="5"/>
        <v>OKLAHOMA</v>
      </c>
      <c r="N41" s="43">
        <v>0.48490749756572543</v>
      </c>
      <c r="O41" s="43">
        <v>0.49356725146198832</v>
      </c>
      <c r="P41" s="44">
        <v>7224.15</v>
      </c>
      <c r="Q41" t="s">
        <v>133</v>
      </c>
      <c r="R41" s="61">
        <v>0.48799999999999999</v>
      </c>
      <c r="S41" s="61">
        <v>0.48899999999999999</v>
      </c>
      <c r="T41" s="63">
        <v>8643</v>
      </c>
      <c r="U41" t="s">
        <v>133</v>
      </c>
      <c r="V41" s="61">
        <v>0.57599999999999996</v>
      </c>
      <c r="W41" s="61">
        <v>0.52600000000000002</v>
      </c>
      <c r="X41" s="63">
        <v>8097</v>
      </c>
    </row>
    <row r="42" spans="1:24" x14ac:dyDescent="0.35">
      <c r="A42" s="1" t="s">
        <v>134</v>
      </c>
      <c r="B42" s="4">
        <v>0.58899999999999997</v>
      </c>
      <c r="C42" s="3" t="s">
        <v>60</v>
      </c>
      <c r="D42" s="5">
        <v>6090.87</v>
      </c>
      <c r="E42" s="70" t="str">
        <f t="shared" si="3"/>
        <v>OREGON</v>
      </c>
      <c r="F42" s="4">
        <v>0.56200000000000006</v>
      </c>
      <c r="G42" s="8">
        <v>0.55200000000000005</v>
      </c>
      <c r="H42" s="5">
        <v>6291.64</v>
      </c>
      <c r="I42" s="70" t="str">
        <f t="shared" si="4"/>
        <v>OREGON</v>
      </c>
      <c r="J42" s="9">
        <v>0.53249211356466875</v>
      </c>
      <c r="K42" s="9">
        <v>0.54204081632653056</v>
      </c>
      <c r="L42" s="10">
        <v>6390.5650000000005</v>
      </c>
      <c r="M42" s="75" t="str">
        <f t="shared" si="5"/>
        <v>OREGON</v>
      </c>
      <c r="N42" s="43">
        <v>0.51065989847715731</v>
      </c>
      <c r="O42" s="43">
        <v>0.5065243179122183</v>
      </c>
      <c r="P42" s="44">
        <v>6563.49</v>
      </c>
      <c r="Q42" t="s">
        <v>135</v>
      </c>
      <c r="R42" s="61">
        <v>0.53900000000000003</v>
      </c>
      <c r="S42" s="61">
        <v>0.49199999999999999</v>
      </c>
      <c r="T42" s="63">
        <v>6477</v>
      </c>
      <c r="U42" t="s">
        <v>135</v>
      </c>
      <c r="V42" s="61">
        <v>0.56499999999999995</v>
      </c>
      <c r="W42" s="61">
        <v>0.55200000000000005</v>
      </c>
      <c r="X42" s="63">
        <v>8174</v>
      </c>
    </row>
    <row r="43" spans="1:24" x14ac:dyDescent="0.35">
      <c r="A43" s="1" t="s">
        <v>136</v>
      </c>
      <c r="B43" s="4">
        <v>0.59899999999999998</v>
      </c>
      <c r="C43" s="4">
        <v>0.57599999999999996</v>
      </c>
      <c r="D43" s="5">
        <v>6156.55</v>
      </c>
      <c r="E43" s="70" t="str">
        <f t="shared" si="3"/>
        <v>PENNSYLVANIA</v>
      </c>
      <c r="F43" s="4">
        <v>0.59399999999999997</v>
      </c>
      <c r="G43" s="8">
        <v>0.58099999999999996</v>
      </c>
      <c r="H43" s="5">
        <v>6182.03</v>
      </c>
      <c r="I43" s="70" t="str">
        <f t="shared" si="4"/>
        <v>PENNSYLVANIA</v>
      </c>
      <c r="J43" s="9">
        <v>0.63458110516934041</v>
      </c>
      <c r="K43" s="9">
        <v>0.58064516129032262</v>
      </c>
      <c r="L43" s="10">
        <v>6412.6900000000005</v>
      </c>
      <c r="M43" s="75" t="str">
        <f t="shared" si="5"/>
        <v>PENNSYLVANIA</v>
      </c>
      <c r="N43" s="43">
        <v>0.53078924544666084</v>
      </c>
      <c r="O43" s="43">
        <v>0.55275022542831376</v>
      </c>
      <c r="P43" s="44">
        <v>6290.5</v>
      </c>
      <c r="Q43" t="s">
        <v>137</v>
      </c>
      <c r="R43" s="61">
        <v>0.57899999999999996</v>
      </c>
      <c r="S43" s="61">
        <v>0.54200000000000004</v>
      </c>
      <c r="T43" s="63">
        <v>8366</v>
      </c>
      <c r="U43" t="s">
        <v>137</v>
      </c>
      <c r="V43" s="61">
        <v>0.627</v>
      </c>
      <c r="W43" s="61">
        <v>0.60799999999999998</v>
      </c>
      <c r="X43" s="63">
        <v>7132</v>
      </c>
    </row>
    <row r="44" spans="1:24" s="1" customFormat="1" x14ac:dyDescent="0.35">
      <c r="A44" s="1" t="s">
        <v>138</v>
      </c>
      <c r="B44" s="3" t="s">
        <v>60</v>
      </c>
      <c r="C44" s="3" t="s">
        <v>60</v>
      </c>
      <c r="D44" s="3" t="s">
        <v>60</v>
      </c>
      <c r="E44" s="70" t="str">
        <f t="shared" si="3"/>
        <v>PUERTO RICO</v>
      </c>
      <c r="F44" s="3" t="s">
        <v>60</v>
      </c>
      <c r="G44" s="3" t="s">
        <v>60</v>
      </c>
      <c r="H44" s="3" t="s">
        <v>60</v>
      </c>
      <c r="I44" s="70" t="str">
        <f t="shared" si="4"/>
        <v>PUERTO RICO</v>
      </c>
      <c r="J44" s="3" t="s">
        <v>60</v>
      </c>
      <c r="K44" s="3" t="s">
        <v>60</v>
      </c>
      <c r="L44" s="3" t="s">
        <v>60</v>
      </c>
      <c r="M44" s="75" t="str">
        <f t="shared" si="5"/>
        <v>PUERTO RICO</v>
      </c>
      <c r="N44" s="3" t="s">
        <v>60</v>
      </c>
      <c r="O44" s="3" t="s">
        <v>60</v>
      </c>
      <c r="P44" s="3" t="s">
        <v>60</v>
      </c>
      <c r="Q44" s="1" t="s">
        <v>139</v>
      </c>
      <c r="R44" s="62">
        <v>0.33300000000000002</v>
      </c>
      <c r="S44" s="62">
        <v>0.5</v>
      </c>
      <c r="T44" s="64">
        <v>2228</v>
      </c>
      <c r="U44" s="1" t="s">
        <v>139</v>
      </c>
      <c r="V44" s="62">
        <v>0.125</v>
      </c>
      <c r="W44" s="62">
        <v>0.13</v>
      </c>
      <c r="X44" s="64">
        <v>5300</v>
      </c>
    </row>
    <row r="45" spans="1:24" x14ac:dyDescent="0.35">
      <c r="A45" s="1" t="s">
        <v>140</v>
      </c>
      <c r="B45" s="4" t="s">
        <v>60</v>
      </c>
      <c r="C45" s="4" t="s">
        <v>60</v>
      </c>
      <c r="D45" s="5" t="s">
        <v>60</v>
      </c>
      <c r="E45" s="70" t="str">
        <f t="shared" si="3"/>
        <v>RHODE ISLAND</v>
      </c>
      <c r="F45" s="4">
        <v>0.57399999999999995</v>
      </c>
      <c r="G45" s="8">
        <v>0.57099999999999995</v>
      </c>
      <c r="H45" s="5">
        <v>5962.28</v>
      </c>
      <c r="I45" s="70" t="str">
        <f t="shared" si="4"/>
        <v>RHODE ISLAND</v>
      </c>
      <c r="J45" s="9">
        <v>0.54099341711549975</v>
      </c>
      <c r="K45" s="9">
        <v>0.52798415056958892</v>
      </c>
      <c r="L45" s="10">
        <v>5791.1100000000006</v>
      </c>
      <c r="M45" s="75" t="str">
        <f t="shared" si="5"/>
        <v>RHODE ISLAND</v>
      </c>
      <c r="N45" s="43">
        <v>0.50048971596474046</v>
      </c>
      <c r="O45" s="43">
        <v>0.48397976391231029</v>
      </c>
      <c r="P45" s="44">
        <v>6053.1</v>
      </c>
      <c r="Q45" t="s">
        <v>141</v>
      </c>
      <c r="R45" s="61">
        <v>0.66700000000000004</v>
      </c>
      <c r="S45" s="61">
        <v>0.61699999999999999</v>
      </c>
      <c r="T45" s="63">
        <v>9079</v>
      </c>
      <c r="U45" t="s">
        <v>141</v>
      </c>
      <c r="V45" s="61">
        <v>0.65900000000000003</v>
      </c>
      <c r="W45" s="61">
        <v>0.60099999999999998</v>
      </c>
      <c r="X45" s="63">
        <v>11503</v>
      </c>
    </row>
    <row r="46" spans="1:24" x14ac:dyDescent="0.35">
      <c r="A46" s="1" t="s">
        <v>142</v>
      </c>
      <c r="B46" s="4">
        <v>0.59599999999999997</v>
      </c>
      <c r="C46" s="4">
        <v>0.63</v>
      </c>
      <c r="D46" s="5">
        <v>5636.82</v>
      </c>
      <c r="E46" s="70" t="str">
        <f t="shared" si="3"/>
        <v>SOUTH CAROLINA</v>
      </c>
      <c r="F46" s="4">
        <v>0.56000000000000005</v>
      </c>
      <c r="G46" s="8">
        <v>0.58499999999999996</v>
      </c>
      <c r="H46" s="5">
        <v>5526.69</v>
      </c>
      <c r="I46" s="70" t="str">
        <f t="shared" si="4"/>
        <v>SOUTH CAROLINA</v>
      </c>
      <c r="J46" s="9">
        <v>0.61224489795918369</v>
      </c>
      <c r="K46" s="9">
        <v>0.5901639344262295</v>
      </c>
      <c r="L46" s="10">
        <v>6628.32</v>
      </c>
      <c r="M46" s="75" t="str">
        <f t="shared" si="5"/>
        <v>SOUTH CAROLINA</v>
      </c>
      <c r="N46" s="43">
        <v>0.61392405063291144</v>
      </c>
      <c r="O46" s="43">
        <v>0.56725146198830412</v>
      </c>
      <c r="P46" s="44">
        <v>5883.83</v>
      </c>
      <c r="Q46" t="s">
        <v>143</v>
      </c>
      <c r="R46" s="61">
        <v>0.57999999999999996</v>
      </c>
      <c r="S46" s="61">
        <v>0.54300000000000004</v>
      </c>
      <c r="T46" s="63">
        <v>6300</v>
      </c>
      <c r="U46" t="s">
        <v>143</v>
      </c>
      <c r="V46" s="61">
        <v>0.626</v>
      </c>
      <c r="W46" s="61">
        <v>0.621</v>
      </c>
      <c r="X46" s="63">
        <v>7456</v>
      </c>
    </row>
    <row r="47" spans="1:24" x14ac:dyDescent="0.35">
      <c r="A47" s="1" t="s">
        <v>144</v>
      </c>
      <c r="B47" s="4">
        <v>0.68</v>
      </c>
      <c r="C47" s="3" t="s">
        <v>60</v>
      </c>
      <c r="D47" s="5">
        <v>4447.7</v>
      </c>
      <c r="E47" s="70" t="str">
        <f t="shared" si="3"/>
        <v>SOUTH DAKOTA</v>
      </c>
      <c r="F47" s="4">
        <v>0.60599999999999998</v>
      </c>
      <c r="G47" s="8">
        <v>0.58799999999999997</v>
      </c>
      <c r="H47" s="5">
        <v>5780.85</v>
      </c>
      <c r="I47" s="70" t="str">
        <f t="shared" si="4"/>
        <v>SOUTH DAKOTA</v>
      </c>
      <c r="J47" s="9">
        <v>0.56102003642987253</v>
      </c>
      <c r="K47" s="9">
        <v>0.56359649122807021</v>
      </c>
      <c r="L47" s="10">
        <v>6201.05</v>
      </c>
      <c r="M47" s="75" t="str">
        <f t="shared" si="5"/>
        <v>SOUTH DAKOTA</v>
      </c>
      <c r="N47" s="43">
        <v>0.54817987152034264</v>
      </c>
      <c r="O47" s="43">
        <v>0.56148713060057198</v>
      </c>
      <c r="P47" s="44">
        <v>6160.125</v>
      </c>
      <c r="Q47" t="s">
        <v>145</v>
      </c>
      <c r="R47" s="61">
        <v>0.60899999999999999</v>
      </c>
      <c r="S47" s="61">
        <v>0.56599999999999995</v>
      </c>
      <c r="T47" s="63">
        <v>6798</v>
      </c>
      <c r="U47" t="s">
        <v>145</v>
      </c>
      <c r="V47" s="61">
        <v>0.56499999999999995</v>
      </c>
      <c r="W47" s="61">
        <v>0.53800000000000003</v>
      </c>
      <c r="X47" s="63">
        <v>6370</v>
      </c>
    </row>
    <row r="48" spans="1:24" x14ac:dyDescent="0.35">
      <c r="A48" s="1" t="s">
        <v>146</v>
      </c>
      <c r="B48" s="4">
        <v>0.57899999999999996</v>
      </c>
      <c r="C48" s="4">
        <v>0.59799999999999998</v>
      </c>
      <c r="D48" s="5">
        <v>5778.59</v>
      </c>
      <c r="E48" s="70" t="str">
        <f t="shared" si="3"/>
        <v>TENNESSEE</v>
      </c>
      <c r="F48" s="4">
        <v>0.60599999999999998</v>
      </c>
      <c r="G48" s="8">
        <v>0.59699999999999998</v>
      </c>
      <c r="H48" s="5">
        <v>7144.66</v>
      </c>
      <c r="I48" s="70" t="str">
        <f t="shared" si="4"/>
        <v>TENNESSEE</v>
      </c>
      <c r="J48" s="9">
        <v>0.58499942216572287</v>
      </c>
      <c r="K48" s="9">
        <v>0.58552278820375336</v>
      </c>
      <c r="L48" s="10">
        <v>7399.415</v>
      </c>
      <c r="M48" s="75" t="str">
        <f t="shared" si="5"/>
        <v>TENNESSEE</v>
      </c>
      <c r="N48" s="43">
        <v>0.54471544715447151</v>
      </c>
      <c r="O48" s="43">
        <v>0.55068306010928958</v>
      </c>
      <c r="P48" s="44">
        <v>7837</v>
      </c>
      <c r="Q48" t="s">
        <v>147</v>
      </c>
      <c r="R48" s="61">
        <v>0.58599999999999997</v>
      </c>
      <c r="S48" s="61">
        <v>0.54300000000000004</v>
      </c>
      <c r="T48" s="63">
        <v>7539</v>
      </c>
      <c r="U48" t="s">
        <v>147</v>
      </c>
      <c r="V48" s="61">
        <v>0.59299999999999997</v>
      </c>
      <c r="W48" s="61">
        <v>0.57399999999999995</v>
      </c>
      <c r="X48" s="63">
        <v>8327</v>
      </c>
    </row>
    <row r="49" spans="1:24" x14ac:dyDescent="0.35">
      <c r="A49" s="1" t="s">
        <v>148</v>
      </c>
      <c r="B49" s="4">
        <v>0.61399999999999999</v>
      </c>
      <c r="C49" s="4">
        <v>0.59799999999999998</v>
      </c>
      <c r="D49" s="5">
        <v>6955.5</v>
      </c>
      <c r="E49" s="70" t="str">
        <f t="shared" si="3"/>
        <v>TEXAS</v>
      </c>
      <c r="F49" s="4">
        <v>0.64200000000000002</v>
      </c>
      <c r="G49" s="8">
        <v>0.64600000000000002</v>
      </c>
      <c r="H49" s="5">
        <v>7341</v>
      </c>
      <c r="I49" s="70" t="str">
        <f t="shared" si="4"/>
        <v>TEXAS</v>
      </c>
      <c r="J49" s="9">
        <v>0.60280373831775702</v>
      </c>
      <c r="K49" s="9">
        <v>0.60512820512820509</v>
      </c>
      <c r="L49" s="10">
        <v>7691.5050000000001</v>
      </c>
      <c r="M49" s="75" t="str">
        <f t="shared" si="5"/>
        <v>TEXAS</v>
      </c>
      <c r="N49" s="43">
        <v>0.58582089552238803</v>
      </c>
      <c r="O49" s="43">
        <v>0.57999999999999996</v>
      </c>
      <c r="P49" s="44">
        <v>9011</v>
      </c>
      <c r="Q49" t="s">
        <v>149</v>
      </c>
      <c r="R49" s="61">
        <v>0.55600000000000005</v>
      </c>
      <c r="S49" s="61">
        <v>0.53500000000000003</v>
      </c>
      <c r="T49" s="63">
        <v>9567</v>
      </c>
      <c r="U49" t="s">
        <v>149</v>
      </c>
      <c r="V49" s="61">
        <v>0.59399999999999997</v>
      </c>
      <c r="W49" s="61">
        <v>0.61</v>
      </c>
      <c r="X49" s="63">
        <v>10178</v>
      </c>
    </row>
    <row r="50" spans="1:24" x14ac:dyDescent="0.35">
      <c r="A50" s="1" t="s">
        <v>150</v>
      </c>
      <c r="B50" s="3" t="s">
        <v>60</v>
      </c>
      <c r="C50" s="3" t="s">
        <v>60</v>
      </c>
      <c r="D50" s="3" t="s">
        <v>60</v>
      </c>
      <c r="E50" s="70" t="str">
        <f t="shared" si="3"/>
        <v>UTAH</v>
      </c>
      <c r="F50" s="4">
        <v>0.52400000000000002</v>
      </c>
      <c r="G50" s="8">
        <v>0.48699999999999999</v>
      </c>
      <c r="H50" s="5">
        <v>6342</v>
      </c>
      <c r="I50" s="70" t="str">
        <f t="shared" si="4"/>
        <v>UTAH</v>
      </c>
      <c r="J50" s="9">
        <v>0.63445378151260501</v>
      </c>
      <c r="K50" s="9">
        <v>0.45412844036697247</v>
      </c>
      <c r="L50" s="10">
        <v>5595.06</v>
      </c>
      <c r="M50" s="75" t="str">
        <f t="shared" si="5"/>
        <v>UTAH</v>
      </c>
      <c r="N50" s="43">
        <v>0.51807228915662651</v>
      </c>
      <c r="O50" s="43">
        <v>0.48333333333333334</v>
      </c>
      <c r="P50" s="44">
        <v>6938.75</v>
      </c>
      <c r="Q50" t="s">
        <v>151</v>
      </c>
      <c r="R50" s="61">
        <v>0.57799999999999996</v>
      </c>
      <c r="S50" s="61">
        <v>0.51300000000000001</v>
      </c>
      <c r="T50" s="63">
        <v>10155</v>
      </c>
      <c r="U50" t="s">
        <v>151</v>
      </c>
      <c r="V50" s="61">
        <v>0.66100000000000003</v>
      </c>
      <c r="W50" s="61">
        <v>0.61599999999999999</v>
      </c>
      <c r="X50" s="63">
        <v>10452</v>
      </c>
    </row>
    <row r="51" spans="1:24" x14ac:dyDescent="0.35">
      <c r="A51" s="1" t="s">
        <v>152</v>
      </c>
      <c r="B51" s="4">
        <v>0.59399999999999997</v>
      </c>
      <c r="C51" s="4">
        <v>0.47899999999999998</v>
      </c>
      <c r="D51" s="5">
        <v>7131.96</v>
      </c>
      <c r="E51" s="70" t="str">
        <f t="shared" si="3"/>
        <v>VERMONT</v>
      </c>
      <c r="F51" s="4">
        <v>0.32100000000000001</v>
      </c>
      <c r="G51" s="8">
        <v>0.216</v>
      </c>
      <c r="H51" s="5">
        <v>4162.5</v>
      </c>
      <c r="I51" s="70" t="str">
        <f t="shared" si="4"/>
        <v>VERMONT</v>
      </c>
      <c r="J51" s="9">
        <v>0.5</v>
      </c>
      <c r="K51" s="9">
        <v>0.25</v>
      </c>
      <c r="L51" s="10">
        <v>8428.84</v>
      </c>
      <c r="M51" s="75" t="str">
        <f t="shared" si="5"/>
        <v>VERMONT</v>
      </c>
      <c r="N51" s="43">
        <v>1</v>
      </c>
      <c r="O51" s="43">
        <v>0</v>
      </c>
      <c r="P51" s="44">
        <v>8201.6</v>
      </c>
      <c r="Q51" t="s">
        <v>153</v>
      </c>
      <c r="R51" s="61">
        <v>0.55600000000000005</v>
      </c>
      <c r="S51" s="61">
        <v>0.41399999999999998</v>
      </c>
      <c r="T51" s="63">
        <v>8311</v>
      </c>
      <c r="U51" t="s">
        <v>153</v>
      </c>
      <c r="V51" s="61">
        <v>0.61299999999999999</v>
      </c>
      <c r="W51" s="61">
        <v>0.51700000000000002</v>
      </c>
      <c r="X51" s="63">
        <v>8962</v>
      </c>
    </row>
    <row r="52" spans="1:24" x14ac:dyDescent="0.35">
      <c r="A52" s="1" t="s">
        <v>154</v>
      </c>
      <c r="B52" s="4">
        <v>7.0999999999999994E-2</v>
      </c>
      <c r="C52" s="4">
        <v>0.36399999999999999</v>
      </c>
      <c r="D52" s="5">
        <v>1356.79</v>
      </c>
      <c r="E52" s="70" t="str">
        <f t="shared" si="3"/>
        <v>VIRGIN ISLANDS</v>
      </c>
      <c r="F52" s="4">
        <v>0.58399999999999996</v>
      </c>
      <c r="G52" s="8">
        <v>0.57099999999999995</v>
      </c>
      <c r="H52" s="5">
        <v>5806.74</v>
      </c>
      <c r="I52" s="70" t="str">
        <f t="shared" si="4"/>
        <v>VIRGIN ISLANDS</v>
      </c>
      <c r="J52" s="9">
        <v>0.60332871012482658</v>
      </c>
      <c r="K52" s="9">
        <v>0.57840440165061902</v>
      </c>
      <c r="L52" s="10">
        <v>6924.36</v>
      </c>
      <c r="M52" s="75" t="str">
        <f t="shared" si="5"/>
        <v>VIRGIN ISLANDS</v>
      </c>
      <c r="N52" s="43">
        <v>0.58782742681047762</v>
      </c>
      <c r="O52" s="43">
        <v>0.54577218728162125</v>
      </c>
      <c r="P52" s="44">
        <v>6755</v>
      </c>
      <c r="Q52" t="s">
        <v>155</v>
      </c>
      <c r="R52" s="61">
        <v>0.23400000000000001</v>
      </c>
      <c r="S52" s="61">
        <v>0</v>
      </c>
      <c r="T52" s="63">
        <v>10872</v>
      </c>
      <c r="U52" t="s">
        <v>155</v>
      </c>
      <c r="V52" s="61">
        <v>0.42899999999999999</v>
      </c>
      <c r="W52" s="61">
        <v>0.317</v>
      </c>
      <c r="X52" s="63">
        <v>11484</v>
      </c>
    </row>
    <row r="53" spans="1:24" x14ac:dyDescent="0.35">
      <c r="A53" s="1" t="s">
        <v>156</v>
      </c>
      <c r="B53" s="4">
        <v>0.57399999999999995</v>
      </c>
      <c r="C53" s="4">
        <v>0.60399999999999998</v>
      </c>
      <c r="D53" s="5">
        <v>5508.33</v>
      </c>
      <c r="E53" s="70" t="str">
        <f t="shared" si="3"/>
        <v>VIRGINIA</v>
      </c>
      <c r="F53" s="4">
        <v>0.64800000000000002</v>
      </c>
      <c r="G53" s="8">
        <v>0.59899999999999998</v>
      </c>
      <c r="H53" s="5">
        <v>8120.76</v>
      </c>
      <c r="I53" s="70" t="str">
        <f t="shared" si="4"/>
        <v>VIRGINIA</v>
      </c>
      <c r="J53" s="9">
        <v>0.56589147286821706</v>
      </c>
      <c r="K53" s="9">
        <v>0.56034482758620685</v>
      </c>
      <c r="L53" s="10">
        <v>8343.85</v>
      </c>
      <c r="M53" s="75" t="str">
        <f t="shared" si="5"/>
        <v>VIRGINIA</v>
      </c>
      <c r="N53" s="43">
        <v>0.51800000000000002</v>
      </c>
      <c r="O53" s="43">
        <v>0.53200000000000003</v>
      </c>
      <c r="P53" s="44">
        <v>8302</v>
      </c>
      <c r="Q53" t="s">
        <v>157</v>
      </c>
      <c r="R53" s="61">
        <v>0.56899999999999995</v>
      </c>
      <c r="S53" s="61">
        <v>0.54900000000000004</v>
      </c>
      <c r="T53" s="63">
        <v>9021</v>
      </c>
      <c r="U53" t="s">
        <v>157</v>
      </c>
      <c r="V53" s="61">
        <v>0.61099999999999999</v>
      </c>
      <c r="W53" s="61">
        <v>0.622</v>
      </c>
      <c r="X53" s="63">
        <v>9318</v>
      </c>
    </row>
    <row r="54" spans="1:24" x14ac:dyDescent="0.35">
      <c r="A54" s="1" t="s">
        <v>158</v>
      </c>
      <c r="B54" s="4">
        <v>0.65100000000000002</v>
      </c>
      <c r="C54" s="4">
        <v>0.57199999999999995</v>
      </c>
      <c r="D54" s="5">
        <v>8076.96</v>
      </c>
      <c r="E54" s="70" t="str">
        <f t="shared" si="3"/>
        <v>WASHINGTON</v>
      </c>
      <c r="F54" s="4">
        <v>0.45900000000000002</v>
      </c>
      <c r="G54" s="8">
        <v>0.503</v>
      </c>
      <c r="H54" s="5">
        <v>5350.78</v>
      </c>
      <c r="I54" s="70" t="str">
        <f t="shared" si="4"/>
        <v>WASHINGTON</v>
      </c>
      <c r="J54" s="9">
        <v>0.54761904761904767</v>
      </c>
      <c r="K54" s="9">
        <v>0.5625</v>
      </c>
      <c r="L54" s="10">
        <v>6665.66</v>
      </c>
      <c r="M54" s="75" t="str">
        <f t="shared" si="5"/>
        <v>WASHINGTON</v>
      </c>
      <c r="N54" s="43">
        <v>0.47878787878787876</v>
      </c>
      <c r="O54" s="43">
        <v>0.50769230769230766</v>
      </c>
      <c r="P54" s="44">
        <v>5439.48</v>
      </c>
      <c r="Q54" t="s">
        <v>159</v>
      </c>
      <c r="R54" s="61">
        <v>0.56899999999999995</v>
      </c>
      <c r="S54" s="61">
        <v>0.52300000000000002</v>
      </c>
      <c r="T54" s="63">
        <v>10949</v>
      </c>
      <c r="U54" t="s">
        <v>159</v>
      </c>
      <c r="V54" s="61">
        <v>0.55600000000000005</v>
      </c>
      <c r="W54" s="61">
        <v>0.54700000000000004</v>
      </c>
      <c r="X54" s="63">
        <v>11059</v>
      </c>
    </row>
    <row r="55" spans="1:24" x14ac:dyDescent="0.35">
      <c r="A55" s="1" t="s">
        <v>160</v>
      </c>
      <c r="B55" s="4">
        <v>0.58499999999999996</v>
      </c>
      <c r="C55" s="4">
        <v>0.55600000000000005</v>
      </c>
      <c r="D55" s="5">
        <v>4561.01</v>
      </c>
      <c r="E55" s="70" t="str">
        <f t="shared" si="3"/>
        <v>WEST VIRGINIA</v>
      </c>
      <c r="F55" s="4">
        <v>0.65700000000000003</v>
      </c>
      <c r="G55" s="8">
        <v>0.64400000000000002</v>
      </c>
      <c r="H55" s="5">
        <v>6960.26</v>
      </c>
      <c r="I55" s="70" t="str">
        <f t="shared" si="4"/>
        <v>WEST VIRGINIA</v>
      </c>
      <c r="J55" s="9">
        <v>0.61530612244897964</v>
      </c>
      <c r="K55" s="9">
        <v>0.62042389210019266</v>
      </c>
      <c r="L55" s="10">
        <v>7787.81</v>
      </c>
      <c r="M55" s="75" t="str">
        <f t="shared" si="5"/>
        <v>WEST VIRGINIA</v>
      </c>
      <c r="N55" s="43">
        <v>0.63618290258449306</v>
      </c>
      <c r="O55" s="43">
        <v>0.59877800407331971</v>
      </c>
      <c r="P55" s="44">
        <v>8081.48</v>
      </c>
      <c r="Q55" t="s">
        <v>161</v>
      </c>
      <c r="R55" s="61">
        <v>0.53600000000000003</v>
      </c>
      <c r="S55" s="61">
        <v>0.48199999999999998</v>
      </c>
      <c r="T55" s="63">
        <v>7752</v>
      </c>
      <c r="U55" t="s">
        <v>161</v>
      </c>
      <c r="V55" s="61">
        <v>0.51400000000000001</v>
      </c>
      <c r="W55" s="61">
        <v>0.54700000000000004</v>
      </c>
      <c r="X55" s="63">
        <v>7528</v>
      </c>
    </row>
    <row r="56" spans="1:24" x14ac:dyDescent="0.35">
      <c r="A56" s="1" t="s">
        <v>162</v>
      </c>
      <c r="B56" s="4">
        <v>0.67100000000000004</v>
      </c>
      <c r="C56" s="4">
        <v>0.64300000000000002</v>
      </c>
      <c r="D56" s="5">
        <v>6877.63</v>
      </c>
      <c r="E56" s="70" t="str">
        <f t="shared" si="3"/>
        <v>WISCONSIN</v>
      </c>
      <c r="F56" s="4">
        <v>0.57299999999999995</v>
      </c>
      <c r="G56" s="8">
        <v>0.59699999999999998</v>
      </c>
      <c r="H56" s="5">
        <v>6317.16</v>
      </c>
      <c r="I56" s="70" t="str">
        <f t="shared" si="4"/>
        <v>WISCONSIN</v>
      </c>
      <c r="J56" s="9">
        <v>0.55223880597014929</v>
      </c>
      <c r="K56" s="9">
        <v>0.50145772594752192</v>
      </c>
      <c r="L56" s="10">
        <v>5784.1100000000006</v>
      </c>
      <c r="M56" s="75" t="str">
        <f t="shared" si="5"/>
        <v>WISCONSIN</v>
      </c>
      <c r="N56" s="43">
        <v>0.55805243445692887</v>
      </c>
      <c r="O56" s="43">
        <v>0.48028673835125446</v>
      </c>
      <c r="P56" s="44">
        <v>6161.08</v>
      </c>
      <c r="Q56" t="s">
        <v>163</v>
      </c>
      <c r="R56" s="61">
        <v>0.70399999999999996</v>
      </c>
      <c r="S56" s="61">
        <v>0.64100000000000001</v>
      </c>
      <c r="T56" s="63">
        <v>9606</v>
      </c>
      <c r="U56" t="s">
        <v>163</v>
      </c>
      <c r="V56" s="61">
        <v>0.67700000000000005</v>
      </c>
      <c r="W56" s="61">
        <v>0.65300000000000002</v>
      </c>
      <c r="X56" s="63">
        <v>10615</v>
      </c>
    </row>
    <row r="57" spans="1:24" x14ac:dyDescent="0.35">
      <c r="A57" s="1" t="s">
        <v>164</v>
      </c>
      <c r="B57" s="4">
        <v>0.60699999999999998</v>
      </c>
      <c r="C57" s="4">
        <v>0.64</v>
      </c>
      <c r="D57" s="5">
        <v>6089.05</v>
      </c>
      <c r="E57" s="70" t="str">
        <f t="shared" si="3"/>
        <v>WYOMING</v>
      </c>
      <c r="F57" s="4">
        <v>0.63400000000000001</v>
      </c>
      <c r="G57" s="8">
        <v>0.64800000000000002</v>
      </c>
      <c r="H57" s="5">
        <v>9061.98</v>
      </c>
      <c r="I57" s="70" t="str">
        <f t="shared" si="4"/>
        <v>WYOMING</v>
      </c>
      <c r="J57" s="9">
        <v>0.64376590330788808</v>
      </c>
      <c r="K57" s="9">
        <v>0.63924050632911389</v>
      </c>
      <c r="L57" s="10">
        <v>8502.3799999999992</v>
      </c>
      <c r="M57" s="75" t="str">
        <f t="shared" si="5"/>
        <v>WYOMING</v>
      </c>
      <c r="N57" s="43">
        <v>0.60784313725490191</v>
      </c>
      <c r="O57" s="43">
        <v>0.6071428571428571</v>
      </c>
      <c r="P57" s="44">
        <v>10117.16</v>
      </c>
      <c r="Q57" t="s">
        <v>165</v>
      </c>
      <c r="R57" s="61">
        <v>0.60899999999999999</v>
      </c>
      <c r="S57" s="61">
        <v>0.55600000000000005</v>
      </c>
      <c r="T57" s="63">
        <v>5224</v>
      </c>
      <c r="U57" t="s">
        <v>165</v>
      </c>
      <c r="V57" s="61">
        <v>0.61899999999999999</v>
      </c>
      <c r="W57" s="61">
        <v>0.621</v>
      </c>
      <c r="X57" s="63">
        <v>5573</v>
      </c>
    </row>
    <row r="58" spans="1:24" x14ac:dyDescent="0.35">
      <c r="A58" s="77" t="s">
        <v>166</v>
      </c>
      <c r="B58" s="4"/>
      <c r="C58" s="4"/>
      <c r="D58" s="5"/>
      <c r="E58" s="70" t="str">
        <f t="shared" ref="E58:E59" si="6">A58</f>
        <v>table end</v>
      </c>
      <c r="F58" s="4"/>
      <c r="G58" s="8"/>
      <c r="H58" s="5"/>
      <c r="I58" s="70" t="str">
        <f t="shared" ref="I58:I59" si="7">E58</f>
        <v>table end</v>
      </c>
      <c r="J58" s="9"/>
      <c r="K58" s="9"/>
      <c r="L58" s="10"/>
      <c r="M58" s="75" t="str">
        <f t="shared" ref="M58" si="8">I58</f>
        <v>table end</v>
      </c>
    </row>
    <row r="59" spans="1:24" s="12" customFormat="1" ht="15.65" hidden="1" customHeight="1" x14ac:dyDescent="0.35">
      <c r="A59" s="11" t="s">
        <v>167</v>
      </c>
      <c r="B59" s="118">
        <v>43281</v>
      </c>
      <c r="C59" s="118"/>
      <c r="D59" s="118"/>
      <c r="E59" s="70" t="str">
        <f t="shared" si="6"/>
        <v>Wagner-Peyser Veterans</v>
      </c>
      <c r="F59" s="118">
        <v>43646</v>
      </c>
      <c r="G59" s="118"/>
      <c r="H59" s="118"/>
      <c r="I59" s="70" t="str">
        <f t="shared" si="7"/>
        <v>Wagner-Peyser Veterans</v>
      </c>
      <c r="J59" s="118">
        <v>44012</v>
      </c>
      <c r="K59" s="120"/>
      <c r="L59" s="120"/>
      <c r="M59" s="72"/>
    </row>
    <row r="60" spans="1:24" ht="18" hidden="1" customHeight="1" x14ac:dyDescent="0.35">
      <c r="A60" s="1" t="s">
        <v>47</v>
      </c>
      <c r="B60" s="6" t="s">
        <v>168</v>
      </c>
      <c r="C60" s="6" t="s">
        <v>169</v>
      </c>
      <c r="D60" s="6" t="s">
        <v>170</v>
      </c>
      <c r="E60" s="71" t="s">
        <v>171</v>
      </c>
      <c r="F60" s="6" t="s">
        <v>172</v>
      </c>
      <c r="G60" s="6" t="s">
        <v>173</v>
      </c>
      <c r="H60" s="6" t="s">
        <v>174</v>
      </c>
      <c r="I60" s="71" t="s">
        <v>175</v>
      </c>
      <c r="J60" s="6" t="s">
        <v>176</v>
      </c>
      <c r="K60" s="6" t="s">
        <v>177</v>
      </c>
      <c r="L60" s="6" t="s">
        <v>178</v>
      </c>
      <c r="M60" s="71"/>
    </row>
    <row r="61" spans="1:24" ht="14.5" hidden="1" customHeight="1" x14ac:dyDescent="0.35">
      <c r="A61" s="1" t="s">
        <v>2</v>
      </c>
      <c r="B61" s="4">
        <v>0.66800000000000004</v>
      </c>
      <c r="C61" s="4">
        <v>0.63500000000000001</v>
      </c>
      <c r="D61" s="5">
        <v>5977.47</v>
      </c>
      <c r="E61" s="70"/>
      <c r="F61" s="4">
        <v>0.65100000000000002</v>
      </c>
      <c r="G61" s="8">
        <v>0.65100000000000002</v>
      </c>
      <c r="H61" s="5">
        <v>5976.49</v>
      </c>
      <c r="I61" s="70"/>
      <c r="J61" s="9">
        <v>0.58108861229797515</v>
      </c>
      <c r="K61" s="9">
        <v>0.56549165120593692</v>
      </c>
      <c r="L61" s="10">
        <v>4807.7299999999996</v>
      </c>
      <c r="M61" s="75"/>
    </row>
    <row r="62" spans="1:24" ht="14.5" hidden="1" customHeight="1" x14ac:dyDescent="0.35">
      <c r="A62" s="1" t="s">
        <v>59</v>
      </c>
      <c r="B62" s="4">
        <v>0.54200000000000004</v>
      </c>
      <c r="C62" s="4">
        <v>0.51</v>
      </c>
      <c r="D62" s="5">
        <v>6840.4</v>
      </c>
      <c r="E62" s="70"/>
      <c r="F62" s="4">
        <v>0.55800000000000005</v>
      </c>
      <c r="G62" s="8">
        <v>0.51800000000000002</v>
      </c>
      <c r="H62" s="5">
        <v>7083.22</v>
      </c>
      <c r="I62" s="70"/>
      <c r="J62" s="9" t="s">
        <v>60</v>
      </c>
      <c r="K62" s="9" t="s">
        <v>60</v>
      </c>
      <c r="L62" s="10" t="s">
        <v>60</v>
      </c>
      <c r="M62" s="75"/>
    </row>
    <row r="63" spans="1:24" ht="14.5" hidden="1" customHeight="1" x14ac:dyDescent="0.35">
      <c r="A63" s="1" t="s">
        <v>62</v>
      </c>
      <c r="B63" s="4">
        <v>0.629</v>
      </c>
      <c r="C63" s="4">
        <v>0.6</v>
      </c>
      <c r="D63" s="5">
        <v>6186.79</v>
      </c>
      <c r="E63" s="70"/>
      <c r="F63" s="4">
        <v>0.627</v>
      </c>
      <c r="G63" s="8">
        <v>0.56000000000000005</v>
      </c>
      <c r="H63" s="5">
        <v>6355.05</v>
      </c>
      <c r="I63" s="70"/>
      <c r="J63" s="9">
        <v>0.61195251739664347</v>
      </c>
      <c r="K63" s="9">
        <v>0.55182186234817809</v>
      </c>
      <c r="L63" s="10">
        <v>6768.0150000000003</v>
      </c>
      <c r="M63" s="75"/>
    </row>
    <row r="64" spans="1:24" ht="14.5" hidden="1" customHeight="1" x14ac:dyDescent="0.35">
      <c r="A64" s="1" t="s">
        <v>64</v>
      </c>
      <c r="B64" s="4">
        <v>0.60599999999999998</v>
      </c>
      <c r="C64" s="4">
        <v>0.64200000000000002</v>
      </c>
      <c r="D64" s="5">
        <v>6436.4</v>
      </c>
      <c r="E64" s="70"/>
      <c r="F64" s="4">
        <v>0.61599999999999999</v>
      </c>
      <c r="G64" s="8">
        <v>0.59499999999999997</v>
      </c>
      <c r="H64" s="5">
        <v>5774.99</v>
      </c>
      <c r="I64" s="70"/>
      <c r="J64" s="9">
        <v>0.629718875502008</v>
      </c>
      <c r="K64" s="9">
        <v>0.62716981132075467</v>
      </c>
      <c r="L64" s="10">
        <v>6511.63</v>
      </c>
      <c r="M64" s="75"/>
    </row>
    <row r="65" spans="1:13" ht="14.5" hidden="1" customHeight="1" x14ac:dyDescent="0.35">
      <c r="A65" s="1" t="s">
        <v>66</v>
      </c>
      <c r="B65" s="4">
        <v>0.52300000000000002</v>
      </c>
      <c r="C65" s="4">
        <v>0.502</v>
      </c>
      <c r="D65" s="5">
        <v>7117.04</v>
      </c>
      <c r="E65" s="70"/>
      <c r="F65" s="4">
        <v>0.52</v>
      </c>
      <c r="G65" s="8">
        <v>0.51900000000000002</v>
      </c>
      <c r="H65" s="5">
        <v>7451.8</v>
      </c>
      <c r="I65" s="70"/>
      <c r="J65" s="9">
        <v>0.50719853278312699</v>
      </c>
      <c r="K65" s="9">
        <v>0.50864491951281832</v>
      </c>
      <c r="L65" s="10">
        <v>7950.58</v>
      </c>
      <c r="M65" s="75"/>
    </row>
    <row r="66" spans="1:13" ht="14.5" hidden="1" customHeight="1" x14ac:dyDescent="0.35">
      <c r="A66" s="1" t="s">
        <v>68</v>
      </c>
      <c r="B66" s="3" t="s">
        <v>60</v>
      </c>
      <c r="C66" s="4">
        <v>1</v>
      </c>
      <c r="D66" s="3" t="s">
        <v>60</v>
      </c>
      <c r="E66" s="72"/>
      <c r="F66" s="4">
        <v>0.63</v>
      </c>
      <c r="G66" s="8">
        <v>0.63100000000000001</v>
      </c>
      <c r="H66" s="5">
        <v>6855.66</v>
      </c>
      <c r="I66" s="70"/>
      <c r="J66" s="9">
        <v>0.61182689131152956</v>
      </c>
      <c r="K66" s="9">
        <v>0.59981372244644515</v>
      </c>
      <c r="L66" s="10">
        <v>7155.12</v>
      </c>
      <c r="M66" s="75"/>
    </row>
    <row r="67" spans="1:13" ht="14.5" hidden="1" customHeight="1" x14ac:dyDescent="0.35">
      <c r="A67" s="1" t="s">
        <v>70</v>
      </c>
      <c r="B67" s="4">
        <v>0.52300000000000002</v>
      </c>
      <c r="C67" s="4">
        <v>0.49399999999999999</v>
      </c>
      <c r="D67" s="5">
        <v>7598.72</v>
      </c>
      <c r="E67" s="70"/>
      <c r="F67" s="4">
        <v>0.625</v>
      </c>
      <c r="G67" s="8">
        <v>0.57299999999999995</v>
      </c>
      <c r="H67" s="5">
        <v>7401.9</v>
      </c>
      <c r="I67" s="70"/>
      <c r="J67" s="9">
        <v>0.57255244755244761</v>
      </c>
      <c r="K67" s="9">
        <v>0.54163231657048638</v>
      </c>
      <c r="L67" s="10">
        <v>6781.18</v>
      </c>
      <c r="M67" s="75"/>
    </row>
    <row r="68" spans="1:13" ht="14.5" hidden="1" customHeight="1" x14ac:dyDescent="0.35">
      <c r="A68" s="1" t="s">
        <v>72</v>
      </c>
      <c r="B68" s="4">
        <v>0.60499999999999998</v>
      </c>
      <c r="C68" s="4">
        <v>0.63400000000000001</v>
      </c>
      <c r="D68" s="5">
        <v>6020.92</v>
      </c>
      <c r="E68" s="70"/>
      <c r="F68" s="4">
        <v>0.55400000000000005</v>
      </c>
      <c r="G68" s="8">
        <v>0.49299999999999999</v>
      </c>
      <c r="H68" s="5">
        <v>6672.96</v>
      </c>
      <c r="I68" s="70"/>
      <c r="J68" s="9">
        <v>0.52727272727272723</v>
      </c>
      <c r="K68" s="9">
        <v>0.58208955223880599</v>
      </c>
      <c r="L68" s="10">
        <v>9749.32</v>
      </c>
      <c r="M68" s="75"/>
    </row>
    <row r="69" spans="1:13" ht="14.5" hidden="1" customHeight="1" x14ac:dyDescent="0.35">
      <c r="A69" s="1" t="s">
        <v>74</v>
      </c>
      <c r="B69" s="4">
        <v>0.52500000000000002</v>
      </c>
      <c r="C69" s="4">
        <v>0.51200000000000001</v>
      </c>
      <c r="D69" s="5">
        <v>6404</v>
      </c>
      <c r="E69" s="70"/>
      <c r="F69" s="4">
        <v>0.46300000000000002</v>
      </c>
      <c r="G69" s="8">
        <v>0.5</v>
      </c>
      <c r="H69" s="5">
        <v>7781</v>
      </c>
      <c r="I69" s="70"/>
      <c r="J69" s="9">
        <v>0.48582230623818523</v>
      </c>
      <c r="K69" s="9">
        <v>0.52307692307692311</v>
      </c>
      <c r="L69" s="10">
        <v>8757</v>
      </c>
      <c r="M69" s="75"/>
    </row>
    <row r="70" spans="1:13" ht="14.5" hidden="1" customHeight="1" x14ac:dyDescent="0.35">
      <c r="A70" s="1" t="s">
        <v>76</v>
      </c>
      <c r="B70" s="4">
        <v>0.57999999999999996</v>
      </c>
      <c r="C70" s="4">
        <v>0.60099999999999998</v>
      </c>
      <c r="D70" s="5">
        <v>6552</v>
      </c>
      <c r="E70" s="70"/>
      <c r="F70" s="4">
        <v>0.58299999999999996</v>
      </c>
      <c r="G70" s="8">
        <v>0.58299999999999996</v>
      </c>
      <c r="H70" s="5">
        <v>6446</v>
      </c>
      <c r="I70" s="70"/>
      <c r="J70" s="9">
        <v>0.6106167769412123</v>
      </c>
      <c r="K70" s="9">
        <v>0.57210776545166397</v>
      </c>
      <c r="L70" s="10">
        <v>6369</v>
      </c>
      <c r="M70" s="75"/>
    </row>
    <row r="71" spans="1:13" ht="14.5" hidden="1" customHeight="1" x14ac:dyDescent="0.35">
      <c r="A71" s="1" t="s">
        <v>78</v>
      </c>
      <c r="B71" s="4">
        <v>0.63700000000000001</v>
      </c>
      <c r="C71" s="4">
        <v>0.624</v>
      </c>
      <c r="D71" s="5">
        <v>6492.61</v>
      </c>
      <c r="E71" s="70"/>
      <c r="F71" s="4">
        <v>0.64400000000000002</v>
      </c>
      <c r="G71" s="8">
        <v>0.63800000000000001</v>
      </c>
      <c r="H71" s="5">
        <v>6607.25</v>
      </c>
      <c r="I71" s="70"/>
      <c r="J71" s="9">
        <v>0.63700473729543494</v>
      </c>
      <c r="K71" s="9">
        <v>0.62117219977750449</v>
      </c>
      <c r="L71" s="10">
        <v>6996.94</v>
      </c>
      <c r="M71" s="75"/>
    </row>
    <row r="72" spans="1:13" ht="14.5" hidden="1" customHeight="1" x14ac:dyDescent="0.35">
      <c r="A72" s="1" t="s">
        <v>80</v>
      </c>
      <c r="B72" s="4">
        <v>7.0999999999999994E-2</v>
      </c>
      <c r="C72" s="4">
        <v>4.8000000000000001E-2</v>
      </c>
      <c r="D72" s="5">
        <v>28600</v>
      </c>
      <c r="E72" s="70"/>
      <c r="F72" s="4">
        <v>4.2999999999999997E-2</v>
      </c>
      <c r="G72" s="8">
        <v>3.9E-2</v>
      </c>
      <c r="H72" s="5">
        <v>23075</v>
      </c>
      <c r="I72" s="70"/>
      <c r="J72" s="9">
        <v>0.30263157894736842</v>
      </c>
      <c r="K72" s="9">
        <v>0.21428571428571427</v>
      </c>
      <c r="L72" s="10">
        <v>24700</v>
      </c>
      <c r="M72" s="75"/>
    </row>
    <row r="73" spans="1:13" ht="14.5" hidden="1" customHeight="1" x14ac:dyDescent="0.35">
      <c r="A73" s="1" t="s">
        <v>82</v>
      </c>
      <c r="B73" s="4">
        <v>0.53600000000000003</v>
      </c>
      <c r="C73" s="4">
        <v>0.51600000000000001</v>
      </c>
      <c r="D73" s="5">
        <v>6782.68</v>
      </c>
      <c r="E73" s="70"/>
      <c r="F73" s="4">
        <v>0.36</v>
      </c>
      <c r="G73" s="8">
        <v>0.32600000000000001</v>
      </c>
      <c r="H73" s="5">
        <v>6324.39</v>
      </c>
      <c r="I73" s="70"/>
      <c r="J73" s="9">
        <v>0.51621621621621616</v>
      </c>
      <c r="K73" s="9">
        <v>0.54674220963172804</v>
      </c>
      <c r="L73" s="10">
        <v>6783</v>
      </c>
      <c r="M73" s="75"/>
    </row>
    <row r="74" spans="1:13" ht="14.5" hidden="1" customHeight="1" x14ac:dyDescent="0.35">
      <c r="A74" s="1" t="s">
        <v>84</v>
      </c>
      <c r="B74" s="4">
        <v>0.627</v>
      </c>
      <c r="C74" s="4">
        <v>0.65200000000000002</v>
      </c>
      <c r="D74" s="5">
        <v>6503.22</v>
      </c>
      <c r="E74" s="70"/>
      <c r="F74" s="4">
        <v>0.70599999999999996</v>
      </c>
      <c r="G74" s="8">
        <v>0.63700000000000001</v>
      </c>
      <c r="H74" s="5">
        <v>6451.04</v>
      </c>
      <c r="I74" s="70"/>
      <c r="J74" s="9">
        <v>0.63231197771587744</v>
      </c>
      <c r="K74" s="9">
        <v>0.64672364672364668</v>
      </c>
      <c r="L74" s="10">
        <v>5319.72</v>
      </c>
      <c r="M74" s="75"/>
    </row>
    <row r="75" spans="1:13" ht="14.5" hidden="1" customHeight="1" x14ac:dyDescent="0.35">
      <c r="A75" s="1" t="s">
        <v>86</v>
      </c>
      <c r="B75" s="4">
        <v>0.66500000000000004</v>
      </c>
      <c r="C75" s="4">
        <v>0.65800000000000003</v>
      </c>
      <c r="D75" s="5">
        <v>7212.64</v>
      </c>
      <c r="E75" s="70"/>
      <c r="F75" s="4">
        <v>0.66700000000000004</v>
      </c>
      <c r="G75" s="8">
        <v>0.66800000000000004</v>
      </c>
      <c r="H75" s="5">
        <v>7792.16</v>
      </c>
      <c r="I75" s="70"/>
      <c r="J75" s="9">
        <v>0.64899135446685874</v>
      </c>
      <c r="K75" s="9">
        <v>0.66063348416289591</v>
      </c>
      <c r="L75" s="10">
        <v>8183.67</v>
      </c>
      <c r="M75" s="75"/>
    </row>
    <row r="76" spans="1:13" ht="14.5" hidden="1" customHeight="1" x14ac:dyDescent="0.35">
      <c r="A76" s="1" t="s">
        <v>88</v>
      </c>
      <c r="B76" s="4">
        <v>0.746</v>
      </c>
      <c r="C76" s="4">
        <v>0.73099999999999998</v>
      </c>
      <c r="D76" s="5">
        <v>7572.23</v>
      </c>
      <c r="E76" s="70"/>
      <c r="F76" s="4">
        <v>0.72</v>
      </c>
      <c r="G76" s="8">
        <v>0.71199999999999997</v>
      </c>
      <c r="H76" s="5">
        <v>7466.24</v>
      </c>
      <c r="I76" s="70"/>
      <c r="J76" s="9">
        <v>0.71322489391796318</v>
      </c>
      <c r="K76" s="9">
        <v>0.68693098384728346</v>
      </c>
      <c r="L76" s="10">
        <v>7680.42</v>
      </c>
      <c r="M76" s="75"/>
    </row>
    <row r="77" spans="1:13" ht="14.5" hidden="1" customHeight="1" x14ac:dyDescent="0.35">
      <c r="A77" s="1" t="s">
        <v>90</v>
      </c>
      <c r="B77" s="4">
        <v>0.70599999999999996</v>
      </c>
      <c r="C77" s="4">
        <v>0.55300000000000005</v>
      </c>
      <c r="D77" s="5">
        <v>7650.18</v>
      </c>
      <c r="E77" s="70"/>
      <c r="F77" s="4">
        <v>0.70499999999999996</v>
      </c>
      <c r="G77" s="8">
        <v>0.69</v>
      </c>
      <c r="H77" s="5">
        <v>7776.46</v>
      </c>
      <c r="I77" s="70"/>
      <c r="J77" s="9">
        <v>0.68001241464928619</v>
      </c>
      <c r="K77" s="9">
        <v>0.66914402870322909</v>
      </c>
      <c r="L77" s="10">
        <v>7508.49</v>
      </c>
      <c r="M77" s="75"/>
    </row>
    <row r="78" spans="1:13" ht="14.5" hidden="1" customHeight="1" x14ac:dyDescent="0.35">
      <c r="A78" s="1" t="s">
        <v>92</v>
      </c>
      <c r="B78" s="4">
        <v>0.64500000000000002</v>
      </c>
      <c r="C78" s="4">
        <v>0.66700000000000004</v>
      </c>
      <c r="D78" s="5">
        <v>6719.6</v>
      </c>
      <c r="E78" s="70"/>
      <c r="F78" s="4">
        <v>0.58499999999999996</v>
      </c>
      <c r="G78" s="8">
        <v>0.60299999999999998</v>
      </c>
      <c r="H78" s="5">
        <v>6259.23</v>
      </c>
      <c r="I78" s="70"/>
      <c r="J78" s="9">
        <v>0.59406858202038926</v>
      </c>
      <c r="K78" s="9">
        <v>0.53104726598702501</v>
      </c>
      <c r="L78" s="10">
        <v>6602.53</v>
      </c>
      <c r="M78" s="75"/>
    </row>
    <row r="79" spans="1:13" ht="14.5" hidden="1" customHeight="1" x14ac:dyDescent="0.35">
      <c r="A79" s="1" t="s">
        <v>94</v>
      </c>
      <c r="B79" s="4">
        <v>0.496</v>
      </c>
      <c r="C79" s="3" t="s">
        <v>60</v>
      </c>
      <c r="D79" s="5">
        <v>7032.6</v>
      </c>
      <c r="E79" s="70"/>
      <c r="F79" s="4">
        <v>0.50700000000000001</v>
      </c>
      <c r="G79" s="8">
        <v>0.49099999999999999</v>
      </c>
      <c r="H79" s="5">
        <v>6842.22</v>
      </c>
      <c r="I79" s="70"/>
      <c r="J79" s="9">
        <v>0.35949868073878627</v>
      </c>
      <c r="K79" s="9">
        <v>0.39076669414674359</v>
      </c>
      <c r="L79" s="10">
        <v>7083.17</v>
      </c>
      <c r="M79" s="75"/>
    </row>
    <row r="80" spans="1:13" ht="14.5" hidden="1" customHeight="1" x14ac:dyDescent="0.35">
      <c r="A80" s="1" t="s">
        <v>96</v>
      </c>
      <c r="B80" s="4">
        <v>0.61799999999999999</v>
      </c>
      <c r="C80" s="4">
        <v>0.55100000000000005</v>
      </c>
      <c r="D80" s="5">
        <v>7177</v>
      </c>
      <c r="E80" s="70"/>
      <c r="F80" s="4">
        <v>0.61599999999999999</v>
      </c>
      <c r="G80" s="8">
        <v>0.63</v>
      </c>
      <c r="H80" s="5">
        <v>6979</v>
      </c>
      <c r="I80" s="70"/>
      <c r="J80" s="9">
        <v>0.57697841726618704</v>
      </c>
      <c r="K80" s="9">
        <v>0.5848888888888889</v>
      </c>
      <c r="L80" s="10">
        <v>6462</v>
      </c>
      <c r="M80" s="75"/>
    </row>
    <row r="81" spans="1:13" ht="14.5" hidden="1" customHeight="1" x14ac:dyDescent="0.35">
      <c r="A81" s="1" t="s">
        <v>98</v>
      </c>
      <c r="B81" s="4">
        <v>0.65500000000000003</v>
      </c>
      <c r="C81" s="4">
        <v>0.70699999999999996</v>
      </c>
      <c r="D81" s="5">
        <v>5904.77</v>
      </c>
      <c r="E81" s="70"/>
      <c r="F81" s="4">
        <v>0.58199999999999996</v>
      </c>
      <c r="G81" s="8">
        <v>0.58799999999999997</v>
      </c>
      <c r="H81" s="5">
        <v>6180.1</v>
      </c>
      <c r="I81" s="70"/>
      <c r="J81" s="9">
        <v>0.61172161172161177</v>
      </c>
      <c r="K81" s="9">
        <v>0.57190635451505012</v>
      </c>
      <c r="L81" s="10">
        <v>5904.77</v>
      </c>
      <c r="M81" s="75"/>
    </row>
    <row r="82" spans="1:13" ht="14.5" hidden="1" customHeight="1" x14ac:dyDescent="0.35">
      <c r="A82" s="1" t="s">
        <v>100</v>
      </c>
      <c r="B82" s="4">
        <v>0.58799999999999997</v>
      </c>
      <c r="C82" s="4">
        <v>0.6</v>
      </c>
      <c r="D82" s="5">
        <v>7205</v>
      </c>
      <c r="E82" s="70"/>
      <c r="F82" s="4">
        <v>0.60299999999999998</v>
      </c>
      <c r="G82" s="8">
        <v>0.59299999999999997</v>
      </c>
      <c r="H82" s="5">
        <v>6925</v>
      </c>
      <c r="I82" s="70"/>
      <c r="J82" s="9">
        <v>0.59848757652142603</v>
      </c>
      <c r="K82" s="9">
        <v>0.58611825192802058</v>
      </c>
      <c r="L82" s="10">
        <v>7157.5</v>
      </c>
      <c r="M82" s="75"/>
    </row>
    <row r="83" spans="1:13" ht="14.5" hidden="1" customHeight="1" x14ac:dyDescent="0.35">
      <c r="A83" s="1" t="s">
        <v>102</v>
      </c>
      <c r="B83" s="4">
        <v>0.57099999999999995</v>
      </c>
      <c r="C83" s="4">
        <v>0.59199999999999997</v>
      </c>
      <c r="D83" s="5">
        <v>8701.32</v>
      </c>
      <c r="E83" s="70"/>
      <c r="F83" s="4">
        <v>0.58499999999999996</v>
      </c>
      <c r="G83" s="8">
        <v>0.59399999999999997</v>
      </c>
      <c r="H83" s="5">
        <v>8476.6299999999992</v>
      </c>
      <c r="I83" s="70"/>
      <c r="J83" s="9">
        <v>0.60404207053000614</v>
      </c>
      <c r="K83" s="9">
        <v>0.60221205186880244</v>
      </c>
      <c r="L83" s="10">
        <v>9426.2999999999993</v>
      </c>
      <c r="M83" s="75"/>
    </row>
    <row r="84" spans="1:13" ht="14.5" hidden="1" customHeight="1" x14ac:dyDescent="0.35">
      <c r="A84" s="1" t="s">
        <v>104</v>
      </c>
      <c r="B84" s="4">
        <v>0.65400000000000003</v>
      </c>
      <c r="C84" s="4">
        <v>0.69299999999999995</v>
      </c>
      <c r="D84" s="5">
        <v>6639.22</v>
      </c>
      <c r="E84" s="70"/>
      <c r="F84" s="4">
        <v>0.69399999999999995</v>
      </c>
      <c r="G84" s="8">
        <v>0.64500000000000002</v>
      </c>
      <c r="H84" s="5">
        <v>6879.35</v>
      </c>
      <c r="I84" s="70"/>
      <c r="J84" s="9">
        <v>0.69032130889020304</v>
      </c>
      <c r="K84" s="9">
        <v>0.66034200046849378</v>
      </c>
      <c r="L84" s="10">
        <v>7549.4750000000004</v>
      </c>
      <c r="M84" s="75"/>
    </row>
    <row r="85" spans="1:13" ht="14.5" hidden="1" customHeight="1" x14ac:dyDescent="0.35">
      <c r="A85" s="1" t="s">
        <v>106</v>
      </c>
      <c r="B85" s="4">
        <v>0.66300000000000003</v>
      </c>
      <c r="C85" s="4">
        <v>0.68700000000000006</v>
      </c>
      <c r="D85" s="5">
        <v>8622.24</v>
      </c>
      <c r="E85" s="70"/>
      <c r="F85" s="4">
        <v>0.64900000000000002</v>
      </c>
      <c r="G85" s="8">
        <v>0.66300000000000003</v>
      </c>
      <c r="H85" s="5">
        <v>8163.19</v>
      </c>
      <c r="I85" s="70"/>
      <c r="J85" s="3" t="s">
        <v>60</v>
      </c>
      <c r="K85" s="3" t="s">
        <v>60</v>
      </c>
      <c r="L85" s="3" t="s">
        <v>60</v>
      </c>
      <c r="M85" s="72"/>
    </row>
    <row r="86" spans="1:13" ht="14.5" hidden="1" customHeight="1" x14ac:dyDescent="0.35">
      <c r="A86" s="1" t="s">
        <v>108</v>
      </c>
      <c r="B86" s="4">
        <v>0.6</v>
      </c>
      <c r="C86" s="4">
        <v>0.57899999999999996</v>
      </c>
      <c r="D86" s="5">
        <v>5731</v>
      </c>
      <c r="E86" s="70"/>
      <c r="F86" s="4">
        <v>0.59799999999999998</v>
      </c>
      <c r="G86" s="8">
        <v>0.56200000000000006</v>
      </c>
      <c r="H86" s="5">
        <v>5210.5</v>
      </c>
      <c r="I86" s="70"/>
      <c r="J86" s="9">
        <v>0.61494426031937333</v>
      </c>
      <c r="K86" s="9">
        <v>0.58876523582405937</v>
      </c>
      <c r="L86" s="10">
        <v>5552</v>
      </c>
      <c r="M86" s="75"/>
    </row>
    <row r="87" spans="1:13" ht="14.5" hidden="1" customHeight="1" x14ac:dyDescent="0.35">
      <c r="A87" s="1" t="s">
        <v>110</v>
      </c>
      <c r="B87" s="4">
        <v>0.68600000000000005</v>
      </c>
      <c r="C87" s="4">
        <v>0.65600000000000003</v>
      </c>
      <c r="D87" s="5">
        <v>7028.34</v>
      </c>
      <c r="E87" s="70"/>
      <c r="F87" s="4">
        <v>0.66200000000000003</v>
      </c>
      <c r="G87" s="8">
        <v>0.66300000000000003</v>
      </c>
      <c r="H87" s="5">
        <v>6261.53</v>
      </c>
      <c r="I87" s="70"/>
      <c r="J87" s="9">
        <v>0.6413612565445026</v>
      </c>
      <c r="K87" s="9">
        <v>0.62138126773888358</v>
      </c>
      <c r="L87" s="10">
        <v>6605.07</v>
      </c>
      <c r="M87" s="75"/>
    </row>
    <row r="88" spans="1:13" ht="14.5" hidden="1" customHeight="1" x14ac:dyDescent="0.35">
      <c r="A88" s="1" t="s">
        <v>112</v>
      </c>
      <c r="B88" s="4">
        <v>0.66800000000000004</v>
      </c>
      <c r="C88" s="4">
        <v>0.59399999999999997</v>
      </c>
      <c r="D88" s="5">
        <v>6593.78</v>
      </c>
      <c r="E88" s="70"/>
      <c r="F88" s="4">
        <v>0.59199999999999997</v>
      </c>
      <c r="G88" s="8">
        <v>0.54900000000000004</v>
      </c>
      <c r="H88" s="5">
        <v>6577.69</v>
      </c>
      <c r="I88" s="70"/>
      <c r="J88" s="9">
        <v>0.58213552361396304</v>
      </c>
      <c r="K88" s="9">
        <v>0.5603634790134141</v>
      </c>
      <c r="L88" s="10">
        <v>6672.76</v>
      </c>
      <c r="M88" s="75"/>
    </row>
    <row r="89" spans="1:13" ht="14.5" hidden="1" customHeight="1" x14ac:dyDescent="0.35">
      <c r="A89" s="1" t="s">
        <v>114</v>
      </c>
      <c r="B89" s="4">
        <v>0.66600000000000004</v>
      </c>
      <c r="C89" s="4">
        <v>0.72099999999999997</v>
      </c>
      <c r="D89" s="5">
        <v>7470</v>
      </c>
      <c r="E89" s="70"/>
      <c r="F89" s="4">
        <v>0.66900000000000004</v>
      </c>
      <c r="G89" s="8">
        <v>0.66100000000000003</v>
      </c>
      <c r="H89" s="5">
        <v>6928.18</v>
      </c>
      <c r="I89" s="70"/>
      <c r="J89" s="9">
        <v>0.67132867132867136</v>
      </c>
      <c r="K89" s="9">
        <v>0.62606013878180411</v>
      </c>
      <c r="L89" s="10">
        <v>6926.4549999999999</v>
      </c>
      <c r="M89" s="75"/>
    </row>
    <row r="90" spans="1:13" ht="14.5" hidden="1" customHeight="1" x14ac:dyDescent="0.35">
      <c r="A90" s="1" t="s">
        <v>116</v>
      </c>
      <c r="B90" s="4">
        <v>0.63700000000000001</v>
      </c>
      <c r="C90" s="4">
        <v>0.67200000000000004</v>
      </c>
      <c r="D90" s="5">
        <v>5723.68</v>
      </c>
      <c r="E90" s="70"/>
      <c r="F90" s="4">
        <v>0.65</v>
      </c>
      <c r="G90" s="8">
        <v>0.64500000000000002</v>
      </c>
      <c r="H90" s="5">
        <v>6057.97</v>
      </c>
      <c r="I90" s="70"/>
      <c r="J90" s="9">
        <v>0.64782836211407635</v>
      </c>
      <c r="K90" s="9">
        <v>0.63006072874493924</v>
      </c>
      <c r="L90" s="10">
        <v>6438.75</v>
      </c>
      <c r="M90" s="75"/>
    </row>
    <row r="91" spans="1:13" ht="14.5" hidden="1" customHeight="1" x14ac:dyDescent="0.35">
      <c r="A91" s="1" t="s">
        <v>118</v>
      </c>
      <c r="B91" s="4">
        <v>0.56599999999999995</v>
      </c>
      <c r="C91" s="4">
        <v>0.55000000000000004</v>
      </c>
      <c r="D91" s="5">
        <v>7269.36</v>
      </c>
      <c r="E91" s="70"/>
      <c r="F91" s="4">
        <v>0.6</v>
      </c>
      <c r="G91" s="8">
        <v>0.55000000000000004</v>
      </c>
      <c r="H91" s="5">
        <v>7448.75</v>
      </c>
      <c r="I91" s="70"/>
      <c r="J91" s="9">
        <v>0.61014686248331107</v>
      </c>
      <c r="K91" s="9">
        <v>0.58409387222946541</v>
      </c>
      <c r="L91" s="10">
        <v>8940.9699999999993</v>
      </c>
      <c r="M91" s="75"/>
    </row>
    <row r="92" spans="1:13" ht="14.5" hidden="1" customHeight="1" x14ac:dyDescent="0.35">
      <c r="A92" s="1" t="s">
        <v>120</v>
      </c>
      <c r="B92" s="4">
        <v>0.55400000000000005</v>
      </c>
      <c r="C92" s="4">
        <v>0.50700000000000001</v>
      </c>
      <c r="D92" s="5">
        <v>6537.3</v>
      </c>
      <c r="E92" s="70"/>
      <c r="F92" s="4">
        <v>0.49</v>
      </c>
      <c r="G92" s="8">
        <v>0.49099999999999999</v>
      </c>
      <c r="H92" s="5">
        <v>6566.41</v>
      </c>
      <c r="I92" s="70"/>
      <c r="J92" s="9">
        <v>0.55729847494553375</v>
      </c>
      <c r="K92" s="9">
        <v>0.54294375210508594</v>
      </c>
      <c r="L92" s="10">
        <v>6715.5</v>
      </c>
      <c r="M92" s="75"/>
    </row>
    <row r="93" spans="1:13" ht="14.5" hidden="1" customHeight="1" x14ac:dyDescent="0.35">
      <c r="A93" s="1" t="s">
        <v>122</v>
      </c>
      <c r="B93" s="4">
        <v>0.52200000000000002</v>
      </c>
      <c r="C93" s="4">
        <v>0.55500000000000005</v>
      </c>
      <c r="D93" s="5">
        <v>6587.38</v>
      </c>
      <c r="E93" s="70"/>
      <c r="F93" s="4">
        <v>0.51200000000000001</v>
      </c>
      <c r="G93" s="8">
        <v>0.51</v>
      </c>
      <c r="H93" s="5">
        <v>6206.75</v>
      </c>
      <c r="I93" s="70"/>
      <c r="J93" s="9">
        <v>0.50499001996007986</v>
      </c>
      <c r="K93" s="9">
        <v>0.47804677882642593</v>
      </c>
      <c r="L93" s="10">
        <v>5709.6550000000007</v>
      </c>
      <c r="M93" s="75"/>
    </row>
    <row r="94" spans="1:13" ht="14.5" hidden="1" customHeight="1" x14ac:dyDescent="0.35">
      <c r="A94" s="1" t="s">
        <v>124</v>
      </c>
      <c r="B94" s="4">
        <v>0.63500000000000001</v>
      </c>
      <c r="C94" s="4">
        <v>0.61099999999999999</v>
      </c>
      <c r="D94" s="5">
        <v>6489</v>
      </c>
      <c r="E94" s="70"/>
      <c r="F94" s="4">
        <v>0.61899999999999999</v>
      </c>
      <c r="G94" s="8">
        <v>0.60899999999999999</v>
      </c>
      <c r="H94" s="5">
        <v>7073</v>
      </c>
      <c r="I94" s="70"/>
      <c r="J94" s="9">
        <v>0.63610270731518115</v>
      </c>
      <c r="K94" s="9">
        <v>0.61053471667996806</v>
      </c>
      <c r="L94" s="10">
        <v>7765.5</v>
      </c>
      <c r="M94" s="75"/>
    </row>
    <row r="95" spans="1:13" ht="14.5" hidden="1" customHeight="1" x14ac:dyDescent="0.35">
      <c r="A95" s="1" t="s">
        <v>126</v>
      </c>
      <c r="B95" s="4">
        <v>0.67800000000000005</v>
      </c>
      <c r="C95" s="4">
        <v>0.64500000000000002</v>
      </c>
      <c r="D95" s="5">
        <v>6184.37</v>
      </c>
      <c r="E95" s="70"/>
      <c r="F95" s="4">
        <v>0.66</v>
      </c>
      <c r="G95" s="8">
        <v>0.65300000000000002</v>
      </c>
      <c r="H95" s="5">
        <v>6234.15</v>
      </c>
      <c r="I95" s="70"/>
      <c r="J95" s="9">
        <v>0.65502990755845569</v>
      </c>
      <c r="K95" s="9">
        <v>0.65670875680114982</v>
      </c>
      <c r="L95" s="10">
        <v>6362.26</v>
      </c>
      <c r="M95" s="75"/>
    </row>
    <row r="96" spans="1:13" ht="14.5" hidden="1" customHeight="1" x14ac:dyDescent="0.35">
      <c r="A96" s="1" t="s">
        <v>128</v>
      </c>
      <c r="B96" s="4">
        <v>0.65400000000000003</v>
      </c>
      <c r="C96" s="4">
        <v>0.67200000000000004</v>
      </c>
      <c r="D96" s="5">
        <v>8917.6200000000008</v>
      </c>
      <c r="E96" s="70"/>
      <c r="F96" s="4">
        <v>0.66200000000000003</v>
      </c>
      <c r="G96" s="8">
        <v>0.64</v>
      </c>
      <c r="H96" s="5">
        <v>8182</v>
      </c>
      <c r="I96" s="70"/>
      <c r="J96" s="9">
        <v>0.592326139088729</v>
      </c>
      <c r="K96" s="9">
        <v>0.62286689419795227</v>
      </c>
      <c r="L96" s="10">
        <v>7686.8</v>
      </c>
      <c r="M96" s="75"/>
    </row>
    <row r="97" spans="1:13" ht="14.5" hidden="1" customHeight="1" x14ac:dyDescent="0.35">
      <c r="A97" s="1" t="s">
        <v>130</v>
      </c>
      <c r="B97" s="4">
        <v>0.67300000000000004</v>
      </c>
      <c r="C97" s="4">
        <v>0.68899999999999995</v>
      </c>
      <c r="D97" s="5">
        <v>7750</v>
      </c>
      <c r="E97" s="70"/>
      <c r="F97" s="4">
        <v>0.65100000000000002</v>
      </c>
      <c r="G97" s="8">
        <v>0.64400000000000002</v>
      </c>
      <c r="H97" s="5">
        <v>7274.5</v>
      </c>
      <c r="I97" s="70"/>
      <c r="J97" s="9">
        <v>0.67087198515769941</v>
      </c>
      <c r="K97" s="9">
        <v>0.63733241663801998</v>
      </c>
      <c r="L97" s="10">
        <v>7470</v>
      </c>
      <c r="M97" s="75"/>
    </row>
    <row r="98" spans="1:13" ht="14.5" hidden="1" customHeight="1" x14ac:dyDescent="0.35">
      <c r="A98" s="1" t="s">
        <v>132</v>
      </c>
      <c r="B98" s="4">
        <v>0.58499999999999996</v>
      </c>
      <c r="C98" s="4">
        <v>0.60799999999999998</v>
      </c>
      <c r="D98" s="5">
        <v>6409.21</v>
      </c>
      <c r="E98" s="70"/>
      <c r="F98" s="4">
        <v>0.50700000000000001</v>
      </c>
      <c r="G98" s="8">
        <v>0.53100000000000003</v>
      </c>
      <c r="H98" s="5">
        <v>6525.11</v>
      </c>
      <c r="I98" s="70"/>
      <c r="J98" s="9">
        <v>0.50806451612903225</v>
      </c>
      <c r="K98" s="9">
        <v>0.5027502750275028</v>
      </c>
      <c r="L98" s="10">
        <v>6245.2</v>
      </c>
      <c r="M98" s="75"/>
    </row>
    <row r="99" spans="1:13" ht="14.5" hidden="1" customHeight="1" x14ac:dyDescent="0.35">
      <c r="A99" s="1" t="s">
        <v>134</v>
      </c>
      <c r="B99" s="4">
        <v>0.66100000000000003</v>
      </c>
      <c r="C99" s="3" t="s">
        <v>60</v>
      </c>
      <c r="D99" s="5">
        <v>7035.84</v>
      </c>
      <c r="E99" s="70"/>
      <c r="F99" s="4">
        <v>0.65</v>
      </c>
      <c r="G99" s="8">
        <v>0.64300000000000002</v>
      </c>
      <c r="H99" s="5">
        <v>7496.52</v>
      </c>
      <c r="I99" s="70"/>
      <c r="J99" s="9">
        <v>0.62136038186157516</v>
      </c>
      <c r="K99" s="9">
        <v>0.63910806174957113</v>
      </c>
      <c r="L99" s="10">
        <v>7460.7</v>
      </c>
      <c r="M99" s="75"/>
    </row>
    <row r="100" spans="1:13" ht="14.5" hidden="1" customHeight="1" x14ac:dyDescent="0.35">
      <c r="A100" s="1" t="s">
        <v>136</v>
      </c>
      <c r="B100" s="4">
        <v>0.63700000000000001</v>
      </c>
      <c r="C100" s="4">
        <v>0.64300000000000002</v>
      </c>
      <c r="D100" s="5">
        <v>6318.68</v>
      </c>
      <c r="E100" s="70"/>
      <c r="F100" s="4">
        <v>0.64500000000000002</v>
      </c>
      <c r="G100" s="8">
        <v>0.63900000000000001</v>
      </c>
      <c r="H100" s="5">
        <v>6565.55</v>
      </c>
      <c r="I100" s="70"/>
      <c r="J100" s="9">
        <v>0.65743367261805441</v>
      </c>
      <c r="K100" s="9">
        <v>0.6372601999459605</v>
      </c>
      <c r="L100" s="10">
        <v>6651.335</v>
      </c>
      <c r="M100" s="75"/>
    </row>
    <row r="101" spans="1:13" ht="14.5" hidden="1" customHeight="1" x14ac:dyDescent="0.35">
      <c r="A101" s="1" t="s">
        <v>140</v>
      </c>
      <c r="B101" s="7" t="s">
        <v>60</v>
      </c>
      <c r="C101" s="7" t="s">
        <v>60</v>
      </c>
      <c r="D101" s="7" t="s">
        <v>60</v>
      </c>
      <c r="E101" s="73"/>
      <c r="F101" s="4">
        <v>0.626</v>
      </c>
      <c r="G101" s="8">
        <v>0.63600000000000001</v>
      </c>
      <c r="H101" s="5">
        <v>8550.2800000000007</v>
      </c>
      <c r="I101" s="70"/>
      <c r="J101" s="9">
        <v>0.64008179959100209</v>
      </c>
      <c r="K101" s="9">
        <v>0.63121783876500859</v>
      </c>
      <c r="L101" s="10">
        <v>7476.4</v>
      </c>
      <c r="M101" s="75"/>
    </row>
    <row r="102" spans="1:13" ht="14.5" hidden="1" customHeight="1" x14ac:dyDescent="0.35">
      <c r="A102" s="1" t="s">
        <v>142</v>
      </c>
      <c r="B102" s="4">
        <v>0.65700000000000003</v>
      </c>
      <c r="C102" s="4">
        <v>0.65100000000000002</v>
      </c>
      <c r="D102" s="5">
        <v>6333.54</v>
      </c>
      <c r="E102" s="70"/>
      <c r="F102" s="4">
        <v>0.64700000000000002</v>
      </c>
      <c r="G102" s="8">
        <v>0.62</v>
      </c>
      <c r="H102" s="5">
        <v>6700.82</v>
      </c>
      <c r="I102" s="70"/>
      <c r="J102" s="9">
        <v>0.61481481481481481</v>
      </c>
      <c r="K102" s="9">
        <v>0.60275064779748855</v>
      </c>
      <c r="L102" s="10">
        <v>6752</v>
      </c>
      <c r="M102" s="75"/>
    </row>
    <row r="103" spans="1:13" ht="14.5" hidden="1" customHeight="1" x14ac:dyDescent="0.35">
      <c r="A103" s="1" t="s">
        <v>144</v>
      </c>
      <c r="B103" s="4">
        <v>0.70499999999999996</v>
      </c>
      <c r="C103" s="4">
        <v>0.69499999999999995</v>
      </c>
      <c r="D103" s="5">
        <v>7027.72</v>
      </c>
      <c r="E103" s="70"/>
      <c r="F103" s="4">
        <v>0.66300000000000003</v>
      </c>
      <c r="G103" s="8">
        <v>0.65100000000000002</v>
      </c>
      <c r="H103" s="5">
        <v>7123.2</v>
      </c>
      <c r="I103" s="70"/>
      <c r="J103" s="9">
        <v>0.66167664670658688</v>
      </c>
      <c r="K103" s="9">
        <v>0.65771028037383172</v>
      </c>
      <c r="L103" s="10">
        <v>6329.4750000000004</v>
      </c>
      <c r="M103" s="75"/>
    </row>
    <row r="104" spans="1:13" ht="14.5" hidden="1" customHeight="1" x14ac:dyDescent="0.35">
      <c r="A104" s="1" t="s">
        <v>146</v>
      </c>
      <c r="B104" s="4">
        <v>0.64100000000000001</v>
      </c>
      <c r="C104" s="4">
        <v>0.63</v>
      </c>
      <c r="D104" s="5">
        <v>6591.01</v>
      </c>
      <c r="E104" s="70"/>
      <c r="F104" s="4">
        <v>0.65800000000000003</v>
      </c>
      <c r="G104" s="8">
        <v>0.65</v>
      </c>
      <c r="H104" s="5">
        <v>6289.92</v>
      </c>
      <c r="I104" s="70"/>
      <c r="J104" s="9">
        <v>0.62536023054755041</v>
      </c>
      <c r="K104" s="9">
        <v>0.61248527679623088</v>
      </c>
      <c r="L104" s="10">
        <v>6753.4549999999999</v>
      </c>
      <c r="M104" s="75"/>
    </row>
    <row r="105" spans="1:13" ht="14.5" hidden="1" customHeight="1" x14ac:dyDescent="0.35">
      <c r="A105" s="1" t="s">
        <v>148</v>
      </c>
      <c r="B105" s="4">
        <v>0.63800000000000001</v>
      </c>
      <c r="C105" s="4">
        <v>0.63</v>
      </c>
      <c r="D105" s="5">
        <v>7298.23</v>
      </c>
      <c r="E105" s="70"/>
      <c r="F105" s="4">
        <v>0.63600000000000001</v>
      </c>
      <c r="G105" s="8">
        <v>0.629</v>
      </c>
      <c r="H105" s="5">
        <v>7389.5</v>
      </c>
      <c r="I105" s="70"/>
      <c r="J105" s="9">
        <v>0.62947842612796512</v>
      </c>
      <c r="K105" s="9">
        <v>0.62913641829599609</v>
      </c>
      <c r="L105" s="10">
        <v>7593.77</v>
      </c>
      <c r="M105" s="75"/>
    </row>
    <row r="106" spans="1:13" ht="14.5" hidden="1" customHeight="1" x14ac:dyDescent="0.35">
      <c r="A106" s="1" t="s">
        <v>150</v>
      </c>
      <c r="B106" s="3" t="s">
        <v>60</v>
      </c>
      <c r="C106" s="3" t="s">
        <v>60</v>
      </c>
      <c r="D106" s="3" t="s">
        <v>60</v>
      </c>
      <c r="E106" s="72"/>
      <c r="F106" s="4">
        <v>0.66600000000000004</v>
      </c>
      <c r="G106" s="8">
        <v>0.67700000000000005</v>
      </c>
      <c r="H106" s="5">
        <v>7440</v>
      </c>
      <c r="I106" s="70"/>
      <c r="J106" s="9">
        <v>0.65107526881720434</v>
      </c>
      <c r="K106" s="9">
        <v>0.65727002967359049</v>
      </c>
      <c r="L106" s="10">
        <v>7865</v>
      </c>
      <c r="M106" s="75"/>
    </row>
    <row r="107" spans="1:13" ht="14.5" hidden="1" customHeight="1" x14ac:dyDescent="0.35">
      <c r="A107" s="1" t="s">
        <v>152</v>
      </c>
      <c r="B107" s="4">
        <v>0.623</v>
      </c>
      <c r="C107" s="4">
        <v>0.55800000000000005</v>
      </c>
      <c r="D107" s="5">
        <v>6983.7</v>
      </c>
      <c r="E107" s="70"/>
      <c r="F107" s="4">
        <v>0.64900000000000002</v>
      </c>
      <c r="G107" s="8">
        <v>0.55400000000000005</v>
      </c>
      <c r="H107" s="5">
        <v>6800.02</v>
      </c>
      <c r="I107" s="70"/>
      <c r="J107" s="9">
        <v>0.64795918367346939</v>
      </c>
      <c r="K107" s="9">
        <v>0.53039832285115307</v>
      </c>
      <c r="L107" s="10">
        <v>6489.9</v>
      </c>
      <c r="M107" s="75"/>
    </row>
    <row r="108" spans="1:13" ht="14.5" hidden="1" customHeight="1" x14ac:dyDescent="0.35">
      <c r="A108" s="1" t="s">
        <v>154</v>
      </c>
      <c r="B108" s="4">
        <v>0.27300000000000002</v>
      </c>
      <c r="C108" s="4">
        <v>0.29199999999999998</v>
      </c>
      <c r="D108" s="5">
        <v>9057.39</v>
      </c>
      <c r="E108" s="70"/>
      <c r="F108" s="4">
        <v>0.4</v>
      </c>
      <c r="G108" s="8">
        <v>0.32300000000000001</v>
      </c>
      <c r="H108" s="5">
        <v>6310.29</v>
      </c>
      <c r="I108" s="70"/>
      <c r="J108" s="9">
        <v>0.34615384615384615</v>
      </c>
      <c r="K108" s="9">
        <v>0.56521739130434778</v>
      </c>
      <c r="L108" s="10">
        <v>7280</v>
      </c>
      <c r="M108" s="75"/>
    </row>
    <row r="109" spans="1:13" ht="14.5" hidden="1" customHeight="1" x14ac:dyDescent="0.35">
      <c r="A109" s="1" t="s">
        <v>156</v>
      </c>
      <c r="B109" s="4">
        <v>0.68500000000000005</v>
      </c>
      <c r="C109" s="4">
        <v>0.67300000000000004</v>
      </c>
      <c r="D109" s="5">
        <v>6127.95</v>
      </c>
      <c r="E109" s="70"/>
      <c r="F109" s="4">
        <v>0.66300000000000003</v>
      </c>
      <c r="G109" s="8">
        <v>0.65900000000000003</v>
      </c>
      <c r="H109" s="5">
        <v>6343.52</v>
      </c>
      <c r="I109" s="70"/>
      <c r="J109" s="9">
        <v>0.64898746383799422</v>
      </c>
      <c r="K109" s="9">
        <v>0.64845836368050502</v>
      </c>
      <c r="L109" s="10">
        <v>6939.9250000000002</v>
      </c>
      <c r="M109" s="75"/>
    </row>
    <row r="110" spans="1:13" ht="14.5" hidden="1" customHeight="1" x14ac:dyDescent="0.35">
      <c r="A110" s="1" t="s">
        <v>158</v>
      </c>
      <c r="B110" s="4">
        <v>0.627</v>
      </c>
      <c r="C110" s="4">
        <v>0.61899999999999999</v>
      </c>
      <c r="D110" s="5">
        <v>8093.76</v>
      </c>
      <c r="E110" s="70"/>
      <c r="F110" s="4">
        <v>0.63200000000000001</v>
      </c>
      <c r="G110" s="8">
        <v>0.62</v>
      </c>
      <c r="H110" s="5">
        <v>8325.69</v>
      </c>
      <c r="I110" s="70"/>
      <c r="J110" s="9">
        <v>0.59714743123271719</v>
      </c>
      <c r="K110" s="9">
        <v>0.590896199659671</v>
      </c>
      <c r="L110" s="10">
        <v>8472.84</v>
      </c>
      <c r="M110" s="75"/>
    </row>
    <row r="111" spans="1:13" ht="14.5" hidden="1" customHeight="1" x14ac:dyDescent="0.35">
      <c r="A111" s="1" t="s">
        <v>160</v>
      </c>
      <c r="B111" s="4">
        <v>0.64200000000000002</v>
      </c>
      <c r="C111" s="4">
        <v>0.623</v>
      </c>
      <c r="D111" s="5">
        <v>6360.65</v>
      </c>
      <c r="E111" s="70"/>
      <c r="F111" s="4">
        <v>0.45900000000000002</v>
      </c>
      <c r="G111" s="8">
        <v>0.503</v>
      </c>
      <c r="H111" s="5">
        <v>5350.78</v>
      </c>
      <c r="I111" s="70"/>
      <c r="J111" s="9">
        <v>0.54761904761904767</v>
      </c>
      <c r="K111" s="9">
        <v>0.5625</v>
      </c>
      <c r="L111" s="10">
        <v>6665.66</v>
      </c>
      <c r="M111" s="75"/>
    </row>
    <row r="112" spans="1:13" ht="14.5" hidden="1" customHeight="1" x14ac:dyDescent="0.35">
      <c r="A112" s="1" t="s">
        <v>162</v>
      </c>
      <c r="B112" s="4">
        <v>0.69499999999999995</v>
      </c>
      <c r="C112" s="4">
        <v>0.66800000000000004</v>
      </c>
      <c r="D112" s="5">
        <v>6913.34</v>
      </c>
      <c r="E112" s="70"/>
      <c r="F112" s="4">
        <v>0.70399999999999996</v>
      </c>
      <c r="G112" s="8">
        <v>0.66100000000000003</v>
      </c>
      <c r="H112" s="5">
        <v>7378.07</v>
      </c>
      <c r="I112" s="70"/>
      <c r="J112" s="9">
        <v>0.72336065573770492</v>
      </c>
      <c r="K112" s="9">
        <v>0.66166439290586632</v>
      </c>
      <c r="L112" s="10">
        <v>7734</v>
      </c>
      <c r="M112" s="75"/>
    </row>
    <row r="113" spans="1:13" ht="12" hidden="1" customHeight="1" x14ac:dyDescent="0.35">
      <c r="A113" s="1" t="s">
        <v>164</v>
      </c>
      <c r="B113" s="4">
        <v>0.66500000000000004</v>
      </c>
      <c r="C113" s="4">
        <v>0.66500000000000004</v>
      </c>
      <c r="D113" s="5">
        <v>7745.2</v>
      </c>
      <c r="E113" s="70"/>
      <c r="F113" s="4">
        <v>0.64600000000000002</v>
      </c>
      <c r="G113" s="8">
        <v>0.64400000000000002</v>
      </c>
      <c r="H113" s="5">
        <v>7196.31</v>
      </c>
      <c r="I113" s="70"/>
      <c r="J113" s="9">
        <v>0.58614864864864868</v>
      </c>
      <c r="K113" s="9">
        <v>0.5731225296442688</v>
      </c>
      <c r="L113" s="10">
        <v>7053.98</v>
      </c>
      <c r="M113" s="75"/>
    </row>
    <row r="114" spans="1:13" ht="27" hidden="1" customHeight="1" x14ac:dyDescent="0.35">
      <c r="A114" s="1" t="s">
        <v>166</v>
      </c>
      <c r="B114" s="4"/>
      <c r="C114" s="4"/>
      <c r="D114" s="5"/>
      <c r="E114" s="70"/>
      <c r="F114" s="4"/>
      <c r="G114" s="8"/>
      <c r="H114" s="5"/>
      <c r="I114" s="70"/>
      <c r="J114" s="9"/>
      <c r="K114" s="9"/>
      <c r="L114" s="10"/>
      <c r="M114" s="75"/>
    </row>
  </sheetData>
  <sheetProtection sheet="1" objects="1" scenarios="1"/>
  <mergeCells count="10">
    <mergeCell ref="R2:T2"/>
    <mergeCell ref="V2:X2"/>
    <mergeCell ref="N2:P2"/>
    <mergeCell ref="B59:D59"/>
    <mergeCell ref="A1:P1"/>
    <mergeCell ref="F59:H59"/>
    <mergeCell ref="J59:L59"/>
    <mergeCell ref="B2:D2"/>
    <mergeCell ref="F2:H2"/>
    <mergeCell ref="J2:L2"/>
  </mergeCells>
  <pageMargins left="0.7" right="0.7" top="0.75" bottom="0.75" header="0.3" footer="0.3"/>
  <pageSetup orientation="portrait" r:id="rId1"/>
  <tableParts count="7">
    <tablePart r:id="rId2"/>
    <tablePart r:id="rId3"/>
    <tablePart r:id="rId4"/>
    <tablePart r:id="rId5"/>
    <tablePart r:id="rId6"/>
    <tablePart r:id="rId7"/>
    <tablePart r:id="rId8"/>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5B372-70E9-4B1C-8850-BA3A9FD106D8}">
  <sheetPr codeName="Sheet4">
    <tabColor theme="3" tint="0.39997558519241921"/>
  </sheetPr>
  <dimension ref="A1:AE113"/>
  <sheetViews>
    <sheetView zoomScaleNormal="100" workbookViewId="0">
      <selection activeCell="A15" sqref="A15:XFD15"/>
    </sheetView>
  </sheetViews>
  <sheetFormatPr defaultRowHeight="14.5" x14ac:dyDescent="0.35"/>
  <cols>
    <col min="1" max="1" width="23.54296875" customWidth="1"/>
    <col min="2" max="2" width="15.453125" style="58" customWidth="1"/>
    <col min="3" max="3" width="15.1796875" style="58" customWidth="1"/>
    <col min="4" max="4" width="20.81640625" style="58" customWidth="1"/>
    <col min="5" max="5" width="15.453125" customWidth="1"/>
    <col min="6" max="6" width="15.1796875" customWidth="1"/>
    <col min="7" max="7" width="19.81640625" customWidth="1"/>
    <col min="8" max="8" width="15.453125" customWidth="1"/>
    <col min="9" max="9" width="15.1796875" style="58" customWidth="1"/>
    <col min="10" max="10" width="21.1796875" customWidth="1"/>
    <col min="11" max="11" width="15.453125" customWidth="1"/>
    <col min="12" max="12" width="15.1796875" customWidth="1"/>
    <col min="13" max="13" width="21.54296875" customWidth="1"/>
    <col min="14" max="14" width="15.453125" customWidth="1"/>
    <col min="15" max="15" width="15.1796875" customWidth="1"/>
    <col min="16" max="16" width="21.54296875" customWidth="1"/>
    <col min="17" max="18" width="15.81640625" customWidth="1"/>
    <col min="19" max="19" width="21" customWidth="1"/>
    <col min="20" max="21" width="15.81640625" customWidth="1"/>
    <col min="22" max="22" width="20.81640625" customWidth="1"/>
    <col min="23" max="24" width="15.81640625" customWidth="1"/>
    <col min="25" max="25" width="21.1796875" customWidth="1"/>
    <col min="26" max="27" width="15.81640625" customWidth="1"/>
    <col min="28" max="28" width="21.1796875" customWidth="1"/>
    <col min="29" max="30" width="15.81640625" customWidth="1"/>
    <col min="31" max="31" width="21.81640625" customWidth="1"/>
  </cols>
  <sheetData>
    <row r="1" spans="1:31" ht="5.5" customHeight="1" x14ac:dyDescent="0.35">
      <c r="A1" s="77" t="s">
        <v>179</v>
      </c>
    </row>
    <row r="2" spans="1:31" ht="15.5" x14ac:dyDescent="0.35">
      <c r="A2" s="59" t="s">
        <v>40</v>
      </c>
      <c r="B2" s="121">
        <v>43190</v>
      </c>
      <c r="C2" s="121"/>
      <c r="D2" s="121"/>
      <c r="E2" s="118">
        <v>43281</v>
      </c>
      <c r="F2" s="118"/>
      <c r="G2" s="118"/>
      <c r="H2" s="121">
        <v>43373</v>
      </c>
      <c r="I2" s="121"/>
      <c r="J2" s="121"/>
      <c r="K2" s="118">
        <v>43465</v>
      </c>
      <c r="L2" s="118"/>
      <c r="M2" s="118"/>
      <c r="N2" s="121">
        <v>43555</v>
      </c>
      <c r="O2" s="121"/>
      <c r="P2" s="121"/>
      <c r="Q2" s="118">
        <v>43646</v>
      </c>
      <c r="R2" s="118"/>
      <c r="S2" s="118"/>
      <c r="T2" s="121">
        <v>43738</v>
      </c>
      <c r="U2" s="121"/>
      <c r="V2" s="121"/>
      <c r="W2" s="118">
        <v>43830</v>
      </c>
      <c r="X2" s="118"/>
      <c r="Y2" s="118"/>
      <c r="Z2" s="121">
        <v>43921</v>
      </c>
      <c r="AA2" s="122"/>
      <c r="AB2" s="122"/>
      <c r="AC2" s="118">
        <v>44012</v>
      </c>
      <c r="AD2" s="120"/>
      <c r="AE2" s="120"/>
    </row>
    <row r="3" spans="1:31" ht="24.65" customHeight="1" x14ac:dyDescent="0.35">
      <c r="A3" s="1" t="s">
        <v>47</v>
      </c>
      <c r="B3" s="6" t="s">
        <v>180</v>
      </c>
      <c r="C3" s="6" t="s">
        <v>181</v>
      </c>
      <c r="D3" s="6" t="s">
        <v>182</v>
      </c>
      <c r="E3" s="6" t="s">
        <v>168</v>
      </c>
      <c r="F3" s="6" t="s">
        <v>169</v>
      </c>
      <c r="G3" s="6" t="s">
        <v>170</v>
      </c>
      <c r="H3" s="6" t="s">
        <v>183</v>
      </c>
      <c r="I3" s="6" t="s">
        <v>184</v>
      </c>
      <c r="J3" s="6" t="s">
        <v>185</v>
      </c>
      <c r="K3" s="6" t="s">
        <v>186</v>
      </c>
      <c r="L3" s="6" t="s">
        <v>187</v>
      </c>
      <c r="M3" s="6" t="s">
        <v>188</v>
      </c>
      <c r="N3" s="6" t="s">
        <v>189</v>
      </c>
      <c r="O3" s="6" t="s">
        <v>190</v>
      </c>
      <c r="P3" s="6" t="s">
        <v>191</v>
      </c>
      <c r="Q3" s="6" t="s">
        <v>172</v>
      </c>
      <c r="R3" s="6" t="s">
        <v>173</v>
      </c>
      <c r="S3" s="6" t="s">
        <v>174</v>
      </c>
      <c r="T3" s="6" t="s">
        <v>192</v>
      </c>
      <c r="U3" s="6" t="s">
        <v>193</v>
      </c>
      <c r="V3" s="6" t="s">
        <v>194</v>
      </c>
      <c r="W3" s="6" t="s">
        <v>195</v>
      </c>
      <c r="X3" s="6" t="s">
        <v>196</v>
      </c>
      <c r="Y3" s="6" t="s">
        <v>197</v>
      </c>
      <c r="Z3" s="6" t="s">
        <v>198</v>
      </c>
      <c r="AA3" s="6" t="s">
        <v>199</v>
      </c>
      <c r="AB3" s="6" t="s">
        <v>200</v>
      </c>
      <c r="AC3" s="6" t="s">
        <v>176</v>
      </c>
      <c r="AD3" s="6" t="s">
        <v>177</v>
      </c>
      <c r="AE3" s="6" t="s">
        <v>178</v>
      </c>
    </row>
    <row r="4" spans="1:31" x14ac:dyDescent="0.35">
      <c r="A4" s="1" t="s">
        <v>2</v>
      </c>
      <c r="B4" s="4">
        <v>0.59899999999999998</v>
      </c>
      <c r="C4" s="4">
        <v>0.57399999999999995</v>
      </c>
      <c r="D4" s="5">
        <v>5200.97</v>
      </c>
      <c r="E4" s="4">
        <v>0.57799999999999996</v>
      </c>
      <c r="F4" s="4">
        <v>0.54300000000000004</v>
      </c>
      <c r="G4" s="5">
        <v>6142.99</v>
      </c>
      <c r="H4" s="4">
        <v>0.58799999999999997</v>
      </c>
      <c r="I4" s="4">
        <v>0.52400000000000002</v>
      </c>
      <c r="J4" s="5">
        <v>5735.81</v>
      </c>
      <c r="K4" s="4">
        <v>0.57799999999999996</v>
      </c>
      <c r="L4" s="4">
        <v>0.55500000000000005</v>
      </c>
      <c r="M4" s="5">
        <v>5954.85</v>
      </c>
      <c r="N4" s="4">
        <v>0.56100000000000005</v>
      </c>
      <c r="O4" s="4">
        <v>0.58199999999999996</v>
      </c>
      <c r="P4" s="5">
        <v>5714.56</v>
      </c>
      <c r="Q4" s="4">
        <v>0.57499999999999996</v>
      </c>
      <c r="R4" s="8">
        <v>0.56699999999999995</v>
      </c>
      <c r="S4" s="5">
        <v>5847.44</v>
      </c>
      <c r="T4" s="4">
        <v>0.56100000000000005</v>
      </c>
      <c r="U4" s="4">
        <v>0.55800000000000005</v>
      </c>
      <c r="V4" s="5">
        <v>5859.93</v>
      </c>
      <c r="W4" s="4">
        <v>0.56699999999999995</v>
      </c>
      <c r="X4" s="4">
        <v>0.55500000000000005</v>
      </c>
      <c r="Y4" s="5">
        <v>5923.74</v>
      </c>
      <c r="Z4" s="4">
        <v>0.57899999999999996</v>
      </c>
      <c r="AA4" s="4">
        <v>0.56299999999999994</v>
      </c>
      <c r="AB4" s="5">
        <v>5973.49</v>
      </c>
      <c r="AC4" s="9">
        <v>0.55448275862068963</v>
      </c>
      <c r="AD4" s="9">
        <v>0.51983002832861192</v>
      </c>
      <c r="AE4" s="10">
        <v>4279.1000000000004</v>
      </c>
    </row>
    <row r="5" spans="1:31" x14ac:dyDescent="0.35">
      <c r="A5" s="1" t="s">
        <v>59</v>
      </c>
      <c r="B5" s="4">
        <v>0.57499999999999996</v>
      </c>
      <c r="C5" s="3" t="s">
        <v>60</v>
      </c>
      <c r="D5" s="5">
        <v>7474.81</v>
      </c>
      <c r="E5" s="4">
        <v>0.55000000000000004</v>
      </c>
      <c r="F5" s="4">
        <v>0.51300000000000001</v>
      </c>
      <c r="G5" s="5">
        <v>6679.63</v>
      </c>
      <c r="H5" s="4">
        <v>0.56000000000000005</v>
      </c>
      <c r="I5" s="4">
        <v>0.42899999999999999</v>
      </c>
      <c r="J5" s="5">
        <v>6687.73</v>
      </c>
      <c r="K5" s="4">
        <v>0.55200000000000005</v>
      </c>
      <c r="L5" s="4">
        <v>0.54600000000000004</v>
      </c>
      <c r="M5" s="5">
        <v>7677.63</v>
      </c>
      <c r="N5" s="4">
        <v>0.625</v>
      </c>
      <c r="O5" s="4">
        <v>0.52200000000000002</v>
      </c>
      <c r="P5" s="5">
        <v>7994.99</v>
      </c>
      <c r="Q5" s="4">
        <v>0.56799999999999995</v>
      </c>
      <c r="R5" s="8">
        <v>0.51200000000000001</v>
      </c>
      <c r="S5" s="5">
        <v>7889.65</v>
      </c>
      <c r="T5" s="4">
        <v>0.57399999999999995</v>
      </c>
      <c r="U5" s="4">
        <v>0.54</v>
      </c>
      <c r="V5" s="5">
        <v>8132.6</v>
      </c>
      <c r="W5" s="4">
        <v>0.60299999999999998</v>
      </c>
      <c r="X5" s="4">
        <v>0.53400000000000003</v>
      </c>
      <c r="Y5" s="5">
        <v>8625.5400000000009</v>
      </c>
      <c r="Z5" s="4" t="s">
        <v>60</v>
      </c>
      <c r="AA5" s="4" t="s">
        <v>60</v>
      </c>
      <c r="AB5" s="5" t="s">
        <v>60</v>
      </c>
      <c r="AC5" s="9" t="s">
        <v>60</v>
      </c>
      <c r="AD5" s="9" t="s">
        <v>60</v>
      </c>
      <c r="AE5" s="10" t="s">
        <v>60</v>
      </c>
    </row>
    <row r="6" spans="1:31" x14ac:dyDescent="0.35">
      <c r="A6" s="1" t="s">
        <v>62</v>
      </c>
      <c r="B6" s="4">
        <v>0.61899999999999999</v>
      </c>
      <c r="C6" s="4">
        <v>0.54100000000000004</v>
      </c>
      <c r="D6" s="5">
        <v>6013.1</v>
      </c>
      <c r="E6" s="4">
        <v>0.63500000000000001</v>
      </c>
      <c r="F6" s="4">
        <v>0.59599999999999997</v>
      </c>
      <c r="G6" s="5">
        <v>6517.59</v>
      </c>
      <c r="H6" s="4">
        <v>0.66300000000000003</v>
      </c>
      <c r="I6" s="4">
        <v>0.57699999999999996</v>
      </c>
      <c r="J6" s="5">
        <v>5583.93</v>
      </c>
      <c r="K6" s="4">
        <v>0.60799999999999998</v>
      </c>
      <c r="L6" s="4">
        <v>0.56799999999999995</v>
      </c>
      <c r="M6" s="5">
        <v>5949.52</v>
      </c>
      <c r="N6" s="4">
        <v>0.61299999999999999</v>
      </c>
      <c r="O6" s="4">
        <v>0.59499999999999997</v>
      </c>
      <c r="P6" s="5">
        <v>6776.81</v>
      </c>
      <c r="Q6" s="4">
        <v>0.621</v>
      </c>
      <c r="R6" s="8">
        <v>0.57099999999999995</v>
      </c>
      <c r="S6" s="5">
        <v>6167.45</v>
      </c>
      <c r="T6" s="4">
        <v>0.59399999999999997</v>
      </c>
      <c r="U6" s="4">
        <v>0.55400000000000005</v>
      </c>
      <c r="V6" s="5">
        <v>6398.28</v>
      </c>
      <c r="W6" s="4">
        <v>0.59299999999999997</v>
      </c>
      <c r="X6" s="4">
        <v>0.54600000000000004</v>
      </c>
      <c r="Y6" s="5">
        <v>6587.92</v>
      </c>
      <c r="Z6" s="4">
        <v>0.59199999999999997</v>
      </c>
      <c r="AA6" s="4">
        <v>0.53100000000000003</v>
      </c>
      <c r="AB6" s="5">
        <v>6603.76</v>
      </c>
      <c r="AC6" s="9">
        <v>0.59308072487644148</v>
      </c>
      <c r="AD6" s="9">
        <v>0.52353342428376537</v>
      </c>
      <c r="AE6" s="10">
        <v>6702.6049999999996</v>
      </c>
    </row>
    <row r="7" spans="1:31" x14ac:dyDescent="0.35">
      <c r="A7" s="1" t="s">
        <v>64</v>
      </c>
      <c r="B7" s="4">
        <v>0.629</v>
      </c>
      <c r="C7" s="4">
        <v>0.58099999999999996</v>
      </c>
      <c r="D7" s="5">
        <v>5445.99</v>
      </c>
      <c r="E7" s="4">
        <v>0.56999999999999995</v>
      </c>
      <c r="F7" s="4">
        <v>0.60499999999999998</v>
      </c>
      <c r="G7" s="5">
        <v>6243.01</v>
      </c>
      <c r="H7" s="4">
        <v>0.60799999999999998</v>
      </c>
      <c r="I7" s="4">
        <v>0.60799999999999998</v>
      </c>
      <c r="J7" s="5">
        <v>5247.03</v>
      </c>
      <c r="K7" s="4">
        <v>0.62</v>
      </c>
      <c r="L7" s="4">
        <v>0.57399999999999995</v>
      </c>
      <c r="M7" s="5">
        <v>5779.82</v>
      </c>
      <c r="N7" s="4">
        <v>0.60799999999999998</v>
      </c>
      <c r="O7" s="4">
        <v>0.59899999999999998</v>
      </c>
      <c r="P7" s="5">
        <v>5876.29</v>
      </c>
      <c r="Q7" s="4">
        <v>0.61499999999999999</v>
      </c>
      <c r="R7" s="8">
        <v>0.60099999999999998</v>
      </c>
      <c r="S7" s="5">
        <v>5747.1</v>
      </c>
      <c r="T7" s="4">
        <v>0.61899999999999999</v>
      </c>
      <c r="U7" s="4">
        <v>0.59499999999999997</v>
      </c>
      <c r="V7" s="5">
        <v>5826.06</v>
      </c>
      <c r="W7" s="4">
        <v>0.60299999999999998</v>
      </c>
      <c r="X7" s="4">
        <v>0.60199999999999998</v>
      </c>
      <c r="Y7" s="5">
        <v>6015</v>
      </c>
      <c r="Z7" s="4">
        <v>0.59199999999999997</v>
      </c>
      <c r="AA7" s="4">
        <v>0.60599999999999998</v>
      </c>
      <c r="AB7" s="5">
        <v>6134.68</v>
      </c>
      <c r="AC7" s="9">
        <v>0.5863117870722433</v>
      </c>
      <c r="AD7" s="9">
        <v>0.59985261606484896</v>
      </c>
      <c r="AE7" s="10">
        <v>6284.76</v>
      </c>
    </row>
    <row r="8" spans="1:31" x14ac:dyDescent="0.35">
      <c r="A8" s="1" t="s">
        <v>66</v>
      </c>
      <c r="B8" s="4">
        <v>0.54600000000000004</v>
      </c>
      <c r="C8" s="3" t="s">
        <v>60</v>
      </c>
      <c r="D8" s="5">
        <v>6733.47</v>
      </c>
      <c r="E8" s="4">
        <v>0.54200000000000004</v>
      </c>
      <c r="F8" s="4">
        <v>0.51100000000000001</v>
      </c>
      <c r="G8" s="5">
        <v>6921.15</v>
      </c>
      <c r="H8" s="4">
        <v>0.55200000000000005</v>
      </c>
      <c r="I8" s="4">
        <v>0.53</v>
      </c>
      <c r="J8" s="5">
        <v>7356.11</v>
      </c>
      <c r="K8" s="4">
        <v>0.53400000000000003</v>
      </c>
      <c r="L8" s="4">
        <v>0.51900000000000002</v>
      </c>
      <c r="M8" s="5">
        <v>7616.61</v>
      </c>
      <c r="N8" s="4">
        <v>0.51600000000000001</v>
      </c>
      <c r="O8" s="4">
        <v>0.53300000000000003</v>
      </c>
      <c r="P8" s="5">
        <v>7435.65</v>
      </c>
      <c r="Q8" s="4">
        <v>0.53900000000000003</v>
      </c>
      <c r="R8" s="8">
        <v>0.52100000000000002</v>
      </c>
      <c r="S8" s="5">
        <v>7570.32</v>
      </c>
      <c r="T8" s="4">
        <v>0.52600000000000002</v>
      </c>
      <c r="U8" s="4">
        <v>0.50700000000000001</v>
      </c>
      <c r="V8" s="5">
        <v>7643.28</v>
      </c>
      <c r="W8" s="4">
        <v>0.52400000000000002</v>
      </c>
      <c r="X8" s="4">
        <v>0.50900000000000001</v>
      </c>
      <c r="Y8" s="5">
        <v>7715.37</v>
      </c>
      <c r="Z8" s="4">
        <v>0.52500000000000002</v>
      </c>
      <c r="AA8" s="4">
        <v>0.497</v>
      </c>
      <c r="AB8" s="5">
        <v>7948.85</v>
      </c>
      <c r="AC8" s="9">
        <v>0.52022222222222225</v>
      </c>
      <c r="AD8" s="9">
        <v>0.49689100219458671</v>
      </c>
      <c r="AE8" s="10">
        <v>7950</v>
      </c>
    </row>
    <row r="9" spans="1:31" x14ac:dyDescent="0.35">
      <c r="A9" s="1" t="s">
        <v>68</v>
      </c>
      <c r="B9" s="3" t="s">
        <v>60</v>
      </c>
      <c r="C9" s="3" t="s">
        <v>60</v>
      </c>
      <c r="D9" s="3" t="s">
        <v>60</v>
      </c>
      <c r="E9" s="3" t="s">
        <v>60</v>
      </c>
      <c r="F9" s="3" t="s">
        <v>60</v>
      </c>
      <c r="G9" s="3" t="s">
        <v>60</v>
      </c>
      <c r="H9" s="4">
        <v>0.56000000000000005</v>
      </c>
      <c r="I9" s="3" t="s">
        <v>60</v>
      </c>
      <c r="J9" s="5">
        <v>5971.7</v>
      </c>
      <c r="K9" s="4">
        <v>0.59699999999999998</v>
      </c>
      <c r="L9" s="4" t="s">
        <v>60</v>
      </c>
      <c r="M9" s="5">
        <v>6259.24</v>
      </c>
      <c r="N9" s="4">
        <v>0.64800000000000002</v>
      </c>
      <c r="O9" s="4">
        <v>0.58199999999999996</v>
      </c>
      <c r="P9" s="5">
        <v>6488.99</v>
      </c>
      <c r="Q9" s="4">
        <v>0.61099999999999999</v>
      </c>
      <c r="R9" s="8">
        <v>0.60299999999999998</v>
      </c>
      <c r="S9" s="5">
        <v>6351.6</v>
      </c>
      <c r="T9" s="4">
        <v>0.60899999999999999</v>
      </c>
      <c r="U9" s="4">
        <v>0.57899999999999996</v>
      </c>
      <c r="V9" s="5">
        <v>6561.28</v>
      </c>
      <c r="W9" s="4">
        <v>0.61399999999999999</v>
      </c>
      <c r="X9" s="4">
        <v>0.58499999999999996</v>
      </c>
      <c r="Y9" s="5">
        <v>6841.16</v>
      </c>
      <c r="Z9" s="4">
        <v>0.57499999999999996</v>
      </c>
      <c r="AA9" s="4">
        <v>0.58099999999999996</v>
      </c>
      <c r="AB9" s="5">
        <v>6862.38</v>
      </c>
      <c r="AC9" s="9">
        <v>0.56255178127589067</v>
      </c>
      <c r="AD9" s="9">
        <v>0.56842923794712286</v>
      </c>
      <c r="AE9" s="10">
        <v>7139.05</v>
      </c>
    </row>
    <row r="10" spans="1:31" x14ac:dyDescent="0.35">
      <c r="A10" s="1" t="s">
        <v>70</v>
      </c>
      <c r="B10" s="4">
        <v>0.42099999999999999</v>
      </c>
      <c r="C10" s="3" t="s">
        <v>60</v>
      </c>
      <c r="D10" s="5">
        <v>8521.3799999999992</v>
      </c>
      <c r="E10" s="4">
        <v>0.52600000000000002</v>
      </c>
      <c r="F10" s="4">
        <v>0.46899999999999997</v>
      </c>
      <c r="G10" s="5">
        <v>7495.98</v>
      </c>
      <c r="H10" s="4">
        <v>0.49199999999999999</v>
      </c>
      <c r="I10" s="4">
        <v>0.41499999999999998</v>
      </c>
      <c r="J10" s="5">
        <v>5107</v>
      </c>
      <c r="K10" s="4">
        <v>0.41899999999999998</v>
      </c>
      <c r="L10" s="4">
        <v>0.52700000000000002</v>
      </c>
      <c r="M10" s="5">
        <v>7360.1</v>
      </c>
      <c r="N10" s="4">
        <v>0.42099999999999999</v>
      </c>
      <c r="O10" s="4">
        <v>0.48699999999999999</v>
      </c>
      <c r="P10" s="5">
        <v>8109.85</v>
      </c>
      <c r="Q10" s="4">
        <v>0.51900000000000002</v>
      </c>
      <c r="R10" s="8">
        <v>0.53400000000000003</v>
      </c>
      <c r="S10" s="5">
        <v>7194.41</v>
      </c>
      <c r="T10" s="4">
        <v>0.371</v>
      </c>
      <c r="U10" s="4">
        <v>0.441</v>
      </c>
      <c r="V10" s="5">
        <v>8056.72</v>
      </c>
      <c r="W10" s="4">
        <v>0.49199999999999999</v>
      </c>
      <c r="X10" s="4">
        <v>0.51700000000000002</v>
      </c>
      <c r="Y10" s="5">
        <v>7392.89</v>
      </c>
      <c r="Z10" s="4">
        <v>0.505</v>
      </c>
      <c r="AA10" s="4">
        <v>0.49199999999999999</v>
      </c>
      <c r="AB10" s="5">
        <v>7058.51</v>
      </c>
      <c r="AC10" s="9">
        <v>0.49917898193760263</v>
      </c>
      <c r="AD10" s="9">
        <v>0.49206349206349204</v>
      </c>
      <c r="AE10" s="10">
        <v>6930.02</v>
      </c>
    </row>
    <row r="11" spans="1:31" x14ac:dyDescent="0.35">
      <c r="A11" s="1" t="s">
        <v>72</v>
      </c>
      <c r="B11" s="4">
        <v>0.68400000000000005</v>
      </c>
      <c r="C11" s="4">
        <v>0.54900000000000004</v>
      </c>
      <c r="D11" s="5">
        <v>6043.33</v>
      </c>
      <c r="E11" s="4">
        <v>0.65100000000000002</v>
      </c>
      <c r="F11" s="4">
        <v>0.58699999999999997</v>
      </c>
      <c r="G11" s="5">
        <v>6749.84</v>
      </c>
      <c r="H11" s="4">
        <v>0.5</v>
      </c>
      <c r="I11" s="4">
        <v>0.61099999999999999</v>
      </c>
      <c r="J11" s="5">
        <v>6166.28</v>
      </c>
      <c r="K11" s="4">
        <v>0.60699999999999998</v>
      </c>
      <c r="L11" s="4">
        <v>0.48799999999999999</v>
      </c>
      <c r="M11" s="5">
        <v>6404</v>
      </c>
      <c r="N11" s="4">
        <v>0.6</v>
      </c>
      <c r="O11" s="4">
        <v>0.41699999999999998</v>
      </c>
      <c r="P11" s="5">
        <v>4857.3599999999997</v>
      </c>
      <c r="Q11" s="4">
        <v>0.54800000000000004</v>
      </c>
      <c r="R11" s="8">
        <v>0.51400000000000001</v>
      </c>
      <c r="S11" s="5">
        <v>6772.58</v>
      </c>
      <c r="T11" s="4">
        <v>0.56999999999999995</v>
      </c>
      <c r="U11" s="4">
        <v>0.46500000000000002</v>
      </c>
      <c r="V11" s="5">
        <v>7856.58</v>
      </c>
      <c r="W11" s="4">
        <v>0.58099999999999996</v>
      </c>
      <c r="X11" s="4">
        <v>0.48699999999999999</v>
      </c>
      <c r="Y11" s="5">
        <v>8033.1</v>
      </c>
      <c r="Z11" s="4">
        <v>0.51600000000000001</v>
      </c>
      <c r="AA11" s="4">
        <v>0.52</v>
      </c>
      <c r="AB11" s="5">
        <v>8773.34</v>
      </c>
      <c r="AC11" s="9">
        <v>0.54545454545454541</v>
      </c>
      <c r="AD11" s="9">
        <v>0.57971014492753625</v>
      </c>
      <c r="AE11" s="10">
        <v>9134.81</v>
      </c>
    </row>
    <row r="12" spans="1:31" x14ac:dyDescent="0.35">
      <c r="A12" s="1" t="s">
        <v>74</v>
      </c>
      <c r="B12" s="4">
        <v>0.50600000000000001</v>
      </c>
      <c r="C12" s="3" t="s">
        <v>60</v>
      </c>
      <c r="D12" s="5">
        <v>6529</v>
      </c>
      <c r="E12" s="4">
        <v>0.54700000000000004</v>
      </c>
      <c r="F12" s="4">
        <v>0.52</v>
      </c>
      <c r="G12" s="5">
        <v>4802.63</v>
      </c>
      <c r="H12" s="4">
        <v>0.41</v>
      </c>
      <c r="I12" s="4">
        <v>0.47699999999999998</v>
      </c>
      <c r="J12" s="5">
        <v>8996.5</v>
      </c>
      <c r="K12" s="4">
        <v>0.41699999999999998</v>
      </c>
      <c r="L12" s="4">
        <v>0.42599999999999999</v>
      </c>
      <c r="M12" s="5">
        <v>9424</v>
      </c>
      <c r="N12" s="4">
        <v>0.47</v>
      </c>
      <c r="O12" s="4">
        <v>0.44900000000000001</v>
      </c>
      <c r="P12" s="5">
        <v>7448</v>
      </c>
      <c r="Q12" s="4">
        <v>0.436</v>
      </c>
      <c r="R12" s="8">
        <v>0.44800000000000001</v>
      </c>
      <c r="S12" s="5">
        <v>7758.1</v>
      </c>
      <c r="T12" s="4">
        <v>0.40300000000000002</v>
      </c>
      <c r="U12" s="4">
        <v>0.36499999999999999</v>
      </c>
      <c r="V12" s="5">
        <v>7464</v>
      </c>
      <c r="W12" s="4">
        <v>0.46200000000000002</v>
      </c>
      <c r="X12" s="4">
        <v>0.45500000000000002</v>
      </c>
      <c r="Y12" s="5">
        <v>6752</v>
      </c>
      <c r="Z12" s="4">
        <v>0.46700000000000003</v>
      </c>
      <c r="AA12" s="4">
        <v>0.46600000000000003</v>
      </c>
      <c r="AB12" s="5">
        <v>6766.5</v>
      </c>
      <c r="AC12" s="9">
        <v>0.46913580246913578</v>
      </c>
      <c r="AD12" s="9">
        <v>0.48907103825136611</v>
      </c>
      <c r="AE12" s="10">
        <v>6727.5</v>
      </c>
    </row>
    <row r="13" spans="1:31" x14ac:dyDescent="0.35">
      <c r="A13" s="1" t="s">
        <v>76</v>
      </c>
      <c r="B13" s="4">
        <v>0.55800000000000005</v>
      </c>
      <c r="C13" s="3" t="s">
        <v>60</v>
      </c>
      <c r="D13" s="5">
        <v>5764</v>
      </c>
      <c r="E13" s="4">
        <v>0.498</v>
      </c>
      <c r="F13" s="4">
        <v>0.52400000000000002</v>
      </c>
      <c r="G13" s="5">
        <v>5891</v>
      </c>
      <c r="H13" s="4">
        <v>0.53800000000000003</v>
      </c>
      <c r="I13" s="4">
        <v>0.51700000000000002</v>
      </c>
      <c r="J13" s="5">
        <v>5719</v>
      </c>
      <c r="K13" s="4">
        <v>0.54100000000000004</v>
      </c>
      <c r="L13" s="4">
        <v>0.48499999999999999</v>
      </c>
      <c r="M13" s="5">
        <v>5790</v>
      </c>
      <c r="N13" s="4">
        <v>0.49399999999999999</v>
      </c>
      <c r="O13" s="4">
        <v>0.52100000000000002</v>
      </c>
      <c r="P13" s="5">
        <v>5781</v>
      </c>
      <c r="Q13" s="4">
        <v>0.53</v>
      </c>
      <c r="R13" s="8">
        <v>0.51300000000000001</v>
      </c>
      <c r="S13" s="5">
        <v>5846</v>
      </c>
      <c r="T13" s="4">
        <v>0.42499999999999999</v>
      </c>
      <c r="U13" s="4">
        <v>0.375</v>
      </c>
      <c r="V13" s="5">
        <v>5905</v>
      </c>
      <c r="W13" s="4">
        <v>0.53200000000000003</v>
      </c>
      <c r="X13" s="4">
        <v>0.51100000000000001</v>
      </c>
      <c r="Y13" s="5">
        <v>5958.5</v>
      </c>
      <c r="Z13" s="4">
        <v>0.56100000000000005</v>
      </c>
      <c r="AA13" s="4">
        <v>0.52400000000000002</v>
      </c>
      <c r="AB13" s="5">
        <v>6084</v>
      </c>
      <c r="AC13" s="9">
        <v>0.56178977272727271</v>
      </c>
      <c r="AD13" s="9">
        <v>0.51757957068837901</v>
      </c>
      <c r="AE13" s="10">
        <v>6107</v>
      </c>
    </row>
    <row r="14" spans="1:31" x14ac:dyDescent="0.35">
      <c r="A14" s="1" t="s">
        <v>78</v>
      </c>
      <c r="B14" s="4">
        <v>0.56999999999999995</v>
      </c>
      <c r="C14" s="3" t="s">
        <v>60</v>
      </c>
      <c r="D14" s="5">
        <v>5118.6000000000004</v>
      </c>
      <c r="E14" s="4">
        <v>0.57399999999999995</v>
      </c>
      <c r="F14" s="4">
        <v>0.55500000000000005</v>
      </c>
      <c r="G14" s="5">
        <v>5443.51</v>
      </c>
      <c r="H14" s="4">
        <v>0.59699999999999998</v>
      </c>
      <c r="I14" s="4">
        <v>0.52900000000000003</v>
      </c>
      <c r="J14" s="5">
        <v>6136.79</v>
      </c>
      <c r="K14" s="4">
        <v>0.57699999999999996</v>
      </c>
      <c r="L14" s="4">
        <v>0.53100000000000003</v>
      </c>
      <c r="M14" s="5">
        <v>5604.59</v>
      </c>
      <c r="N14" s="4">
        <v>0.56899999999999995</v>
      </c>
      <c r="O14" s="4">
        <v>0.57699999999999996</v>
      </c>
      <c r="P14" s="5">
        <v>6473.76</v>
      </c>
      <c r="Q14" s="4">
        <v>0.59399999999999997</v>
      </c>
      <c r="R14" s="8">
        <v>0.56699999999999995</v>
      </c>
      <c r="S14" s="5">
        <v>6176.69</v>
      </c>
      <c r="T14" s="4">
        <v>0.57899999999999996</v>
      </c>
      <c r="U14" s="4">
        <v>0.55100000000000005</v>
      </c>
      <c r="V14" s="5">
        <v>6000</v>
      </c>
      <c r="W14" s="4">
        <v>0.57299999999999995</v>
      </c>
      <c r="X14" s="4">
        <v>0.55500000000000005</v>
      </c>
      <c r="Y14" s="5">
        <v>5975.65</v>
      </c>
      <c r="Z14" s="4">
        <v>0.58699999999999997</v>
      </c>
      <c r="AA14" s="4">
        <v>0.59599999999999997</v>
      </c>
      <c r="AB14" s="5">
        <v>5815.49</v>
      </c>
      <c r="AC14" s="9">
        <v>0.57954545454545459</v>
      </c>
      <c r="AD14" s="9">
        <v>0.5934314835787089</v>
      </c>
      <c r="AE14" s="10">
        <v>5651</v>
      </c>
    </row>
    <row r="15" spans="1:31" x14ac:dyDescent="0.35">
      <c r="A15" s="1" t="s">
        <v>80</v>
      </c>
      <c r="B15" s="4">
        <v>6.3E-2</v>
      </c>
      <c r="C15" s="3" t="s">
        <v>60</v>
      </c>
      <c r="D15" s="5">
        <v>58968</v>
      </c>
      <c r="E15" s="4">
        <v>9.5000000000000001E-2</v>
      </c>
      <c r="F15" s="4">
        <v>0</v>
      </c>
      <c r="G15" s="5">
        <v>28600</v>
      </c>
      <c r="H15" s="4">
        <v>0.105</v>
      </c>
      <c r="I15" s="4">
        <v>0</v>
      </c>
      <c r="J15" s="5">
        <v>28983.14</v>
      </c>
      <c r="K15" s="4">
        <v>0.1</v>
      </c>
      <c r="L15" s="4">
        <v>9.5000000000000001E-2</v>
      </c>
      <c r="M15" s="5">
        <v>24700</v>
      </c>
      <c r="N15" s="4">
        <v>0.1</v>
      </c>
      <c r="O15" s="4">
        <v>0.105</v>
      </c>
      <c r="P15" s="5">
        <v>38584</v>
      </c>
      <c r="Q15" s="4">
        <v>0.106</v>
      </c>
      <c r="R15" s="8">
        <v>7.0000000000000007E-2</v>
      </c>
      <c r="S15" s="5">
        <v>28600</v>
      </c>
      <c r="T15" s="4">
        <v>7.0000000000000007E-2</v>
      </c>
      <c r="U15" s="4">
        <v>9.6000000000000002E-2</v>
      </c>
      <c r="V15" s="5">
        <v>28600</v>
      </c>
      <c r="W15" s="4">
        <v>0.20699999999999999</v>
      </c>
      <c r="X15" s="4">
        <v>0.191</v>
      </c>
      <c r="Y15" s="5">
        <v>27300</v>
      </c>
      <c r="Z15" s="4">
        <v>0.23899999999999999</v>
      </c>
      <c r="AA15" s="4">
        <v>0.186</v>
      </c>
      <c r="AB15" s="5">
        <v>25519</v>
      </c>
      <c r="AC15" s="9">
        <v>0.29333333333333333</v>
      </c>
      <c r="AD15" s="9">
        <v>0.22413793103448276</v>
      </c>
      <c r="AE15" s="10">
        <v>24050</v>
      </c>
    </row>
    <row r="16" spans="1:31" x14ac:dyDescent="0.35">
      <c r="A16" s="1" t="s">
        <v>82</v>
      </c>
      <c r="B16" s="4">
        <v>0.53300000000000003</v>
      </c>
      <c r="C16" s="3" t="s">
        <v>60</v>
      </c>
      <c r="D16" s="5">
        <v>5590.25</v>
      </c>
      <c r="E16" s="4">
        <v>0.52200000000000002</v>
      </c>
      <c r="F16" s="4">
        <v>0.63800000000000001</v>
      </c>
      <c r="G16" s="5">
        <v>8068.57</v>
      </c>
      <c r="H16" s="4">
        <v>0.439</v>
      </c>
      <c r="I16" s="4">
        <v>0.42599999999999999</v>
      </c>
      <c r="J16" s="5">
        <v>4309.25</v>
      </c>
      <c r="K16" s="4">
        <v>0.39100000000000001</v>
      </c>
      <c r="L16" s="4">
        <v>0.40600000000000003</v>
      </c>
      <c r="M16" s="5">
        <v>3807.86</v>
      </c>
      <c r="N16" s="4">
        <v>0.40400000000000003</v>
      </c>
      <c r="O16" s="4">
        <v>0.26800000000000002</v>
      </c>
      <c r="P16" s="5">
        <v>4493.5200000000004</v>
      </c>
      <c r="Q16" s="4">
        <v>0.35199999999999998</v>
      </c>
      <c r="R16" s="8">
        <v>0.29199999999999998</v>
      </c>
      <c r="S16" s="5">
        <v>4206.4399999999996</v>
      </c>
      <c r="T16" s="4">
        <v>0.19400000000000001</v>
      </c>
      <c r="U16" s="4">
        <v>0.19800000000000001</v>
      </c>
      <c r="V16" s="5">
        <v>4206.4399999999996</v>
      </c>
      <c r="W16" s="4">
        <v>0.19400000000000001</v>
      </c>
      <c r="X16" s="4">
        <v>0.17799999999999999</v>
      </c>
      <c r="Y16" s="5">
        <v>4667.33</v>
      </c>
      <c r="Z16" s="4">
        <v>7.4999999999999997E-2</v>
      </c>
      <c r="AA16" s="4">
        <v>0.1</v>
      </c>
      <c r="AB16" s="5">
        <v>7526.35</v>
      </c>
      <c r="AC16" s="9">
        <v>0.49792531120331951</v>
      </c>
      <c r="AD16" s="9">
        <v>0.53233830845771146</v>
      </c>
      <c r="AE16" s="10">
        <v>6440.9850000000006</v>
      </c>
    </row>
    <row r="17" spans="1:31" x14ac:dyDescent="0.35">
      <c r="A17" s="1" t="s">
        <v>84</v>
      </c>
      <c r="B17" s="4">
        <v>0.626</v>
      </c>
      <c r="C17" s="4">
        <v>0.68100000000000005</v>
      </c>
      <c r="D17" s="5">
        <v>5909.97</v>
      </c>
      <c r="E17" s="4">
        <v>0.59299999999999997</v>
      </c>
      <c r="F17" s="4">
        <v>0.64500000000000002</v>
      </c>
      <c r="G17" s="5">
        <v>6874</v>
      </c>
      <c r="H17" s="4">
        <v>0.626</v>
      </c>
      <c r="I17" s="4">
        <v>0.52100000000000002</v>
      </c>
      <c r="J17" s="5">
        <v>5291.28</v>
      </c>
      <c r="K17" s="4">
        <v>0.61599999999999999</v>
      </c>
      <c r="L17" s="4">
        <v>0.58899999999999997</v>
      </c>
      <c r="M17" s="5">
        <v>7033.71</v>
      </c>
      <c r="N17" s="4">
        <v>0.67500000000000004</v>
      </c>
      <c r="O17" s="4">
        <v>0.61699999999999999</v>
      </c>
      <c r="P17" s="5">
        <v>6842.01</v>
      </c>
      <c r="Q17" s="4">
        <v>0.65900000000000003</v>
      </c>
      <c r="R17" s="8">
        <v>0.56200000000000006</v>
      </c>
      <c r="S17" s="5">
        <v>6066.65</v>
      </c>
      <c r="T17" s="4">
        <v>0.56499999999999995</v>
      </c>
      <c r="U17" s="4">
        <v>0.496</v>
      </c>
      <c r="V17" s="5">
        <v>6151.66</v>
      </c>
      <c r="W17" s="4">
        <v>0.66900000000000004</v>
      </c>
      <c r="X17" s="4">
        <v>0.61099999999999999</v>
      </c>
      <c r="Y17" s="5">
        <v>5814.66</v>
      </c>
      <c r="Z17" s="4">
        <v>0.64600000000000002</v>
      </c>
      <c r="AA17" s="4">
        <v>0.62</v>
      </c>
      <c r="AB17" s="5">
        <v>5334</v>
      </c>
      <c r="AC17" s="9">
        <v>0.63387978142076506</v>
      </c>
      <c r="AD17" s="9">
        <v>0.63966480446927376</v>
      </c>
      <c r="AE17" s="10">
        <v>5308.4650000000001</v>
      </c>
    </row>
    <row r="18" spans="1:31" x14ac:dyDescent="0.35">
      <c r="A18" s="1" t="s">
        <v>86</v>
      </c>
      <c r="B18" s="4">
        <v>0.60099999999999998</v>
      </c>
      <c r="C18" s="4">
        <v>0.58499999999999996</v>
      </c>
      <c r="D18" s="5">
        <v>7231.5</v>
      </c>
      <c r="E18" s="4">
        <v>0.60399999999999998</v>
      </c>
      <c r="F18" s="4">
        <v>0.55400000000000005</v>
      </c>
      <c r="G18" s="5">
        <v>5782.19</v>
      </c>
      <c r="H18" s="4">
        <v>0.56799999999999995</v>
      </c>
      <c r="I18" s="4">
        <v>0.55700000000000005</v>
      </c>
      <c r="J18" s="5">
        <v>6004.82</v>
      </c>
      <c r="K18" s="4">
        <v>0.59399999999999997</v>
      </c>
      <c r="L18" s="4">
        <v>0.59299999999999997</v>
      </c>
      <c r="M18" s="5">
        <v>6991.89</v>
      </c>
      <c r="N18" s="4">
        <v>0.55800000000000005</v>
      </c>
      <c r="O18" s="4">
        <v>0.57299999999999995</v>
      </c>
      <c r="P18" s="5">
        <v>5324.5</v>
      </c>
      <c r="Q18" s="4">
        <v>0.58599999999999997</v>
      </c>
      <c r="R18" s="8">
        <v>0.56999999999999995</v>
      </c>
      <c r="S18" s="5">
        <v>6514.76</v>
      </c>
      <c r="T18" s="4">
        <v>0.58499999999999996</v>
      </c>
      <c r="U18" s="4">
        <v>0.56200000000000006</v>
      </c>
      <c r="V18" s="5">
        <v>6993.83</v>
      </c>
      <c r="W18" s="4">
        <v>0.59699999999999998</v>
      </c>
      <c r="X18" s="4">
        <v>0.56799999999999995</v>
      </c>
      <c r="Y18" s="5">
        <v>7278.81</v>
      </c>
      <c r="Z18" s="4">
        <v>0.61799999999999999</v>
      </c>
      <c r="AA18" s="4">
        <v>0.57499999999999996</v>
      </c>
      <c r="AB18" s="5">
        <v>7691.47</v>
      </c>
      <c r="AC18" s="9">
        <v>0.61642857142857144</v>
      </c>
      <c r="AD18" s="9">
        <v>0.58186195826645259</v>
      </c>
      <c r="AE18" s="10">
        <v>7533.7</v>
      </c>
    </row>
    <row r="19" spans="1:31" x14ac:dyDescent="0.35">
      <c r="A19" s="1" t="s">
        <v>88</v>
      </c>
      <c r="B19" s="4">
        <v>0.66700000000000004</v>
      </c>
      <c r="C19" s="3" t="s">
        <v>60</v>
      </c>
      <c r="D19" s="5">
        <v>5905.68</v>
      </c>
      <c r="E19" s="4">
        <v>0.66800000000000004</v>
      </c>
      <c r="F19" s="4">
        <v>0.63800000000000001</v>
      </c>
      <c r="G19" s="5">
        <v>6333.95</v>
      </c>
      <c r="H19" s="4">
        <v>0.68</v>
      </c>
      <c r="I19" s="4">
        <v>0.64700000000000002</v>
      </c>
      <c r="J19" s="5">
        <v>5896</v>
      </c>
      <c r="K19" s="4">
        <v>0.64900000000000002</v>
      </c>
      <c r="L19" s="4">
        <v>0.61</v>
      </c>
      <c r="M19" s="5">
        <v>6503.86</v>
      </c>
      <c r="N19" s="4">
        <v>0.64900000000000002</v>
      </c>
      <c r="O19" s="4">
        <v>0.68500000000000005</v>
      </c>
      <c r="P19" s="5">
        <v>5805</v>
      </c>
      <c r="Q19" s="4">
        <v>0.66600000000000004</v>
      </c>
      <c r="R19" s="8">
        <v>0.65</v>
      </c>
      <c r="S19" s="5">
        <v>6222.94</v>
      </c>
      <c r="T19" s="4">
        <v>0.53200000000000003</v>
      </c>
      <c r="U19" s="4">
        <v>0.52200000000000002</v>
      </c>
      <c r="V19" s="5">
        <v>6440.26</v>
      </c>
      <c r="W19" s="4">
        <v>0.66200000000000003</v>
      </c>
      <c r="X19" s="4">
        <v>0.65500000000000003</v>
      </c>
      <c r="Y19" s="5">
        <v>6472.86</v>
      </c>
      <c r="Z19" s="4">
        <v>0.67200000000000004</v>
      </c>
      <c r="AA19" s="4">
        <v>0.64</v>
      </c>
      <c r="AB19" s="5">
        <v>6986.43</v>
      </c>
      <c r="AC19" s="9">
        <v>0.67684887459807075</v>
      </c>
      <c r="AD19" s="9">
        <v>0.64623739332816132</v>
      </c>
      <c r="AE19" s="10">
        <v>6747.28</v>
      </c>
    </row>
    <row r="20" spans="1:31" x14ac:dyDescent="0.35">
      <c r="A20" s="1" t="s">
        <v>90</v>
      </c>
      <c r="B20" s="4">
        <v>0.64500000000000002</v>
      </c>
      <c r="C20" s="3" t="s">
        <v>60</v>
      </c>
      <c r="D20" s="5">
        <v>5648.78</v>
      </c>
      <c r="E20" s="4">
        <v>0.68700000000000006</v>
      </c>
      <c r="F20" s="4">
        <v>0.29499999999999998</v>
      </c>
      <c r="G20" s="5">
        <v>6200.69</v>
      </c>
      <c r="H20" s="4">
        <v>0.67600000000000005</v>
      </c>
      <c r="I20" s="4">
        <v>0.56799999999999995</v>
      </c>
      <c r="J20" s="5">
        <v>6122.63</v>
      </c>
      <c r="K20" s="4">
        <v>0.56599999999999995</v>
      </c>
      <c r="L20" s="4">
        <v>0.437</v>
      </c>
      <c r="M20" s="5">
        <v>6368.74</v>
      </c>
      <c r="N20" s="4">
        <v>0.64700000000000002</v>
      </c>
      <c r="O20" s="4">
        <v>0.49099999999999999</v>
      </c>
      <c r="P20" s="5">
        <v>6834.2</v>
      </c>
      <c r="Q20" s="4">
        <v>0.66300000000000003</v>
      </c>
      <c r="R20" s="8">
        <v>0.65600000000000003</v>
      </c>
      <c r="S20" s="5">
        <v>6984.51</v>
      </c>
      <c r="T20" s="4">
        <v>0.65300000000000002</v>
      </c>
      <c r="U20" s="4">
        <v>0.65200000000000002</v>
      </c>
      <c r="V20" s="5">
        <v>7580.62</v>
      </c>
      <c r="W20" s="4">
        <v>0.67</v>
      </c>
      <c r="X20" s="4">
        <v>0.63600000000000001</v>
      </c>
      <c r="Y20" s="5">
        <v>7685.65</v>
      </c>
      <c r="Z20" s="4">
        <v>0.64200000000000002</v>
      </c>
      <c r="AA20" s="4">
        <v>0.628</v>
      </c>
      <c r="AB20" s="5">
        <v>8010.03</v>
      </c>
      <c r="AC20" s="9">
        <v>0.64524421593830339</v>
      </c>
      <c r="AD20" s="9">
        <v>0.64252873563218393</v>
      </c>
      <c r="AE20" s="10">
        <v>7773.6350000000002</v>
      </c>
    </row>
    <row r="21" spans="1:31" ht="15" customHeight="1" x14ac:dyDescent="0.35">
      <c r="A21" s="1" t="s">
        <v>92</v>
      </c>
      <c r="B21" s="4">
        <v>0.56899999999999995</v>
      </c>
      <c r="C21" s="4">
        <v>0.64300000000000002</v>
      </c>
      <c r="D21" s="5">
        <v>6239.73</v>
      </c>
      <c r="E21" s="4">
        <v>0.54100000000000004</v>
      </c>
      <c r="F21" s="4">
        <v>0.626</v>
      </c>
      <c r="G21" s="5">
        <v>6455.83</v>
      </c>
      <c r="H21" s="4">
        <v>0.60599999999999998</v>
      </c>
      <c r="I21" s="4">
        <v>0.54800000000000004</v>
      </c>
      <c r="J21" s="5">
        <v>6853.05</v>
      </c>
      <c r="K21" s="4">
        <v>0.57299999999999995</v>
      </c>
      <c r="L21" s="4">
        <v>0.56899999999999995</v>
      </c>
      <c r="M21" s="5">
        <v>6992.07</v>
      </c>
      <c r="N21" s="4">
        <v>0.50800000000000001</v>
      </c>
      <c r="O21" s="4">
        <v>0.58799999999999997</v>
      </c>
      <c r="P21" s="5">
        <v>5962.52</v>
      </c>
      <c r="Q21" s="4">
        <v>0.55300000000000005</v>
      </c>
      <c r="R21" s="8">
        <v>0.57799999999999996</v>
      </c>
      <c r="S21" s="5">
        <v>6616.91</v>
      </c>
      <c r="T21" s="4">
        <v>0.51800000000000002</v>
      </c>
      <c r="U21" s="4">
        <v>0.55000000000000004</v>
      </c>
      <c r="V21" s="5">
        <v>6510.26</v>
      </c>
      <c r="W21" s="4">
        <v>0.52700000000000002</v>
      </c>
      <c r="X21" s="4">
        <v>0.55000000000000004</v>
      </c>
      <c r="Y21" s="5">
        <v>6600</v>
      </c>
      <c r="Z21" s="4">
        <v>0.53500000000000003</v>
      </c>
      <c r="AA21" s="4">
        <v>0.51</v>
      </c>
      <c r="AB21" s="5">
        <v>6692.37</v>
      </c>
      <c r="AC21" s="9">
        <v>0.56599552572706935</v>
      </c>
      <c r="AD21" s="9">
        <v>0.50896551724137928</v>
      </c>
      <c r="AE21" s="10">
        <v>6814.89</v>
      </c>
    </row>
    <row r="22" spans="1:31" x14ac:dyDescent="0.35">
      <c r="A22" s="1" t="s">
        <v>94</v>
      </c>
      <c r="B22" s="4">
        <v>0</v>
      </c>
      <c r="C22" s="3" t="s">
        <v>60</v>
      </c>
      <c r="D22" s="3" t="s">
        <v>60</v>
      </c>
      <c r="E22" s="4">
        <v>0.59</v>
      </c>
      <c r="F22" s="3" t="s">
        <v>60</v>
      </c>
      <c r="G22" s="5">
        <v>6501.03</v>
      </c>
      <c r="H22" s="4">
        <v>0.59699999999999998</v>
      </c>
      <c r="I22" s="3" t="s">
        <v>60</v>
      </c>
      <c r="J22" s="5">
        <v>5408</v>
      </c>
      <c r="K22" s="4">
        <v>0.61299999999999999</v>
      </c>
      <c r="L22" s="4">
        <v>0.58799999999999997</v>
      </c>
      <c r="M22" s="5">
        <v>6823.95</v>
      </c>
      <c r="N22" s="4">
        <v>0.60699999999999998</v>
      </c>
      <c r="O22" s="4">
        <v>0.63900000000000001</v>
      </c>
      <c r="P22" s="5">
        <v>5919.1</v>
      </c>
      <c r="Q22" s="4">
        <v>0.622</v>
      </c>
      <c r="R22" s="8">
        <v>0.60099999999999998</v>
      </c>
      <c r="S22" s="5">
        <v>5982.42</v>
      </c>
      <c r="T22" s="4">
        <v>0.60699999999999998</v>
      </c>
      <c r="U22" s="4">
        <v>0.58599999999999997</v>
      </c>
      <c r="V22" s="5">
        <v>6256.82</v>
      </c>
      <c r="W22" s="4" t="s">
        <v>60</v>
      </c>
      <c r="X22" s="4" t="s">
        <v>60</v>
      </c>
      <c r="Y22" s="5" t="s">
        <v>60</v>
      </c>
      <c r="Z22" s="4" t="s">
        <v>60</v>
      </c>
      <c r="AA22" s="4" t="s">
        <v>60</v>
      </c>
      <c r="AB22" s="5" t="s">
        <v>60</v>
      </c>
      <c r="AC22" s="9">
        <v>0.57661290322580649</v>
      </c>
      <c r="AD22" s="9">
        <v>0.56190476190476191</v>
      </c>
      <c r="AE22" s="10">
        <v>6398.4</v>
      </c>
    </row>
    <row r="23" spans="1:31" x14ac:dyDescent="0.35">
      <c r="A23" s="1" t="s">
        <v>96</v>
      </c>
      <c r="B23" s="4">
        <v>0.56000000000000005</v>
      </c>
      <c r="C23" s="3" t="s">
        <v>60</v>
      </c>
      <c r="D23" s="5">
        <v>5850</v>
      </c>
      <c r="E23" s="4">
        <v>0.59499999999999997</v>
      </c>
      <c r="F23" s="4">
        <v>0.5</v>
      </c>
      <c r="G23" s="5">
        <v>6084.65</v>
      </c>
      <c r="H23" s="4">
        <v>0.625</v>
      </c>
      <c r="I23" s="4">
        <v>0.55800000000000005</v>
      </c>
      <c r="J23" s="5">
        <v>5790.5</v>
      </c>
      <c r="K23" s="4">
        <v>0.54100000000000004</v>
      </c>
      <c r="L23" s="4">
        <v>0.60599999999999998</v>
      </c>
      <c r="M23" s="5">
        <v>5670</v>
      </c>
      <c r="N23" s="4">
        <v>0.54</v>
      </c>
      <c r="O23" s="4">
        <v>0.60899999999999999</v>
      </c>
      <c r="P23" s="5">
        <v>4988</v>
      </c>
      <c r="Q23" s="4">
        <v>0.57899999999999996</v>
      </c>
      <c r="R23" s="8">
        <v>0.58799999999999997</v>
      </c>
      <c r="S23" s="5">
        <v>5692</v>
      </c>
      <c r="T23" s="4">
        <v>0.54700000000000004</v>
      </c>
      <c r="U23" s="4">
        <v>0.57099999999999995</v>
      </c>
      <c r="V23" s="5">
        <v>5414</v>
      </c>
      <c r="W23" s="4">
        <v>0.57499999999999996</v>
      </c>
      <c r="X23" s="4">
        <v>0.56499999999999995</v>
      </c>
      <c r="Y23" s="5">
        <v>5300.5</v>
      </c>
      <c r="Z23" s="4">
        <v>0.58099999999999996</v>
      </c>
      <c r="AA23" s="4">
        <v>0.56000000000000005</v>
      </c>
      <c r="AB23" s="5">
        <v>5641</v>
      </c>
      <c r="AC23" s="9">
        <v>0.57512953367875652</v>
      </c>
      <c r="AD23" s="9">
        <v>0.56373626373626373</v>
      </c>
      <c r="AE23" s="10">
        <v>5669</v>
      </c>
    </row>
    <row r="24" spans="1:31" x14ac:dyDescent="0.35">
      <c r="A24" s="1" t="s">
        <v>98</v>
      </c>
      <c r="B24" s="4">
        <v>0.64</v>
      </c>
      <c r="C24" s="4">
        <v>0.61</v>
      </c>
      <c r="D24" s="5">
        <v>7173.09</v>
      </c>
      <c r="E24" s="4">
        <v>0.65300000000000002</v>
      </c>
      <c r="F24" s="4">
        <v>0.70699999999999996</v>
      </c>
      <c r="G24" s="5">
        <v>6040.29</v>
      </c>
      <c r="H24" s="4">
        <v>0.55800000000000005</v>
      </c>
      <c r="I24" s="4">
        <v>0.55300000000000005</v>
      </c>
      <c r="J24" s="5">
        <v>6207.6</v>
      </c>
      <c r="K24" s="4">
        <v>0.56499999999999995</v>
      </c>
      <c r="L24" s="4">
        <v>0.64500000000000002</v>
      </c>
      <c r="M24" s="5">
        <v>6787.5</v>
      </c>
      <c r="N24" s="4">
        <v>0.55000000000000004</v>
      </c>
      <c r="O24" s="4">
        <v>0.63200000000000001</v>
      </c>
      <c r="P24" s="5">
        <v>6228.78</v>
      </c>
      <c r="Q24" s="4">
        <v>0.55900000000000005</v>
      </c>
      <c r="R24" s="8">
        <v>0.59599999999999997</v>
      </c>
      <c r="S24" s="5">
        <v>6242.99</v>
      </c>
      <c r="T24" s="4">
        <v>0.57199999999999995</v>
      </c>
      <c r="U24" s="4">
        <v>0.60099999999999998</v>
      </c>
      <c r="V24" s="5">
        <v>6242.99</v>
      </c>
      <c r="W24" s="4">
        <v>0.56599999999999995</v>
      </c>
      <c r="X24" s="4">
        <v>0.58099999999999996</v>
      </c>
      <c r="Y24" s="5">
        <v>5951.43</v>
      </c>
      <c r="Z24" s="4">
        <v>0.58599999999999997</v>
      </c>
      <c r="AA24" s="4">
        <v>0.57099999999999995</v>
      </c>
      <c r="AB24" s="5">
        <v>5904.77</v>
      </c>
      <c r="AC24" s="9">
        <v>0.61742424242424243</v>
      </c>
      <c r="AD24" s="9">
        <v>0.57241379310344831</v>
      </c>
      <c r="AE24" s="10">
        <v>5904.77</v>
      </c>
    </row>
    <row r="25" spans="1:31" x14ac:dyDescent="0.35">
      <c r="A25" s="1" t="s">
        <v>100</v>
      </c>
      <c r="B25" s="4">
        <v>0.55900000000000005</v>
      </c>
      <c r="C25" s="3" t="s">
        <v>60</v>
      </c>
      <c r="D25" s="5">
        <v>6334</v>
      </c>
      <c r="E25" s="4">
        <v>0.56499999999999995</v>
      </c>
      <c r="F25" s="4">
        <v>0.59699999999999998</v>
      </c>
      <c r="G25" s="5">
        <v>7150</v>
      </c>
      <c r="H25" s="4">
        <v>0.57899999999999996</v>
      </c>
      <c r="I25" s="4">
        <v>0.55900000000000005</v>
      </c>
      <c r="J25" s="5">
        <v>6904.73</v>
      </c>
      <c r="K25" s="4">
        <v>0.60599999999999998</v>
      </c>
      <c r="L25" s="4">
        <v>0.56299999999999994</v>
      </c>
      <c r="M25" s="5">
        <v>6422</v>
      </c>
      <c r="N25" s="4">
        <v>0.59199999999999997</v>
      </c>
      <c r="O25" s="4">
        <v>0.54900000000000004</v>
      </c>
      <c r="P25" s="5">
        <v>7860.88</v>
      </c>
      <c r="Q25" s="4">
        <v>0.57399999999999995</v>
      </c>
      <c r="R25" s="8">
        <v>0.55800000000000005</v>
      </c>
      <c r="S25" s="5">
        <v>7253</v>
      </c>
      <c r="T25" s="4">
        <v>0.55300000000000005</v>
      </c>
      <c r="U25" s="4">
        <v>0.53900000000000003</v>
      </c>
      <c r="V25" s="5">
        <v>6934</v>
      </c>
      <c r="W25" s="4">
        <v>0.56499999999999995</v>
      </c>
      <c r="X25" s="4">
        <v>0.56399999999999995</v>
      </c>
      <c r="Y25" s="5">
        <v>7176.77</v>
      </c>
      <c r="Z25" s="4">
        <v>0.55100000000000005</v>
      </c>
      <c r="AA25" s="4">
        <v>0.56399999999999995</v>
      </c>
      <c r="AB25" s="5">
        <v>7027</v>
      </c>
      <c r="AC25" s="9">
        <v>0.55195911413969334</v>
      </c>
      <c r="AD25" s="9">
        <v>0.55741127348643005</v>
      </c>
      <c r="AE25" s="10">
        <v>6679.79</v>
      </c>
    </row>
    <row r="26" spans="1:31" x14ac:dyDescent="0.35">
      <c r="A26" s="1" t="s">
        <v>102</v>
      </c>
      <c r="B26" s="4">
        <v>0.56599999999999995</v>
      </c>
      <c r="C26" s="3" t="s">
        <v>60</v>
      </c>
      <c r="D26" s="5">
        <v>7265.13</v>
      </c>
      <c r="E26" s="4">
        <v>0.56399999999999995</v>
      </c>
      <c r="F26" s="4">
        <v>0.54200000000000004</v>
      </c>
      <c r="G26" s="5">
        <v>7663.54</v>
      </c>
      <c r="H26" s="4">
        <v>0.59599999999999997</v>
      </c>
      <c r="I26" s="4">
        <v>0.55700000000000005</v>
      </c>
      <c r="J26" s="5">
        <v>7297</v>
      </c>
      <c r="K26" s="4">
        <v>0.53700000000000003</v>
      </c>
      <c r="L26" s="4">
        <v>0.58299999999999996</v>
      </c>
      <c r="M26" s="5">
        <v>7038</v>
      </c>
      <c r="N26" s="4">
        <v>0.57599999999999996</v>
      </c>
      <c r="O26" s="4">
        <v>0.61599999999999999</v>
      </c>
      <c r="P26" s="5">
        <v>8095.81</v>
      </c>
      <c r="Q26" s="4">
        <v>0.54800000000000004</v>
      </c>
      <c r="R26" s="8">
        <v>0.55600000000000005</v>
      </c>
      <c r="S26" s="5">
        <v>7046.93</v>
      </c>
      <c r="T26" s="4">
        <v>0.51300000000000001</v>
      </c>
      <c r="U26" s="4">
        <v>0.54700000000000004</v>
      </c>
      <c r="V26" s="5">
        <v>7426.89</v>
      </c>
      <c r="W26" s="4">
        <v>0.51600000000000001</v>
      </c>
      <c r="X26" s="4">
        <v>0.54100000000000004</v>
      </c>
      <c r="Y26" s="5">
        <v>7755.55</v>
      </c>
      <c r="Z26" s="4">
        <v>0.52900000000000003</v>
      </c>
      <c r="AA26" s="4">
        <v>0.55100000000000005</v>
      </c>
      <c r="AB26" s="5">
        <v>8192.9500000000007</v>
      </c>
      <c r="AC26" s="9">
        <v>0.55312810327706052</v>
      </c>
      <c r="AD26" s="9">
        <v>0.55306122448979589</v>
      </c>
      <c r="AE26" s="10">
        <v>8363.34</v>
      </c>
    </row>
    <row r="27" spans="1:31" x14ac:dyDescent="0.35">
      <c r="A27" s="1" t="s">
        <v>104</v>
      </c>
      <c r="B27" s="4">
        <v>0.57399999999999995</v>
      </c>
      <c r="C27" s="3" t="s">
        <v>60</v>
      </c>
      <c r="D27" s="5">
        <v>5810</v>
      </c>
      <c r="E27" s="4">
        <v>0.60699999999999998</v>
      </c>
      <c r="F27" s="4">
        <v>0.627</v>
      </c>
      <c r="G27" s="5">
        <v>6051.62</v>
      </c>
      <c r="H27" s="4">
        <v>0.65300000000000002</v>
      </c>
      <c r="I27" s="4">
        <v>0.54500000000000004</v>
      </c>
      <c r="J27" s="5">
        <v>6240</v>
      </c>
      <c r="K27" s="4">
        <v>0.63600000000000001</v>
      </c>
      <c r="L27" s="4">
        <v>0.55700000000000005</v>
      </c>
      <c r="M27" s="5">
        <v>6208.35</v>
      </c>
      <c r="N27" s="4">
        <v>0.60899999999999999</v>
      </c>
      <c r="O27" s="4">
        <v>0.61399999999999999</v>
      </c>
      <c r="P27" s="5">
        <v>6305.64</v>
      </c>
      <c r="Q27" s="4">
        <v>0.63200000000000001</v>
      </c>
      <c r="R27" s="8">
        <v>0.58899999999999997</v>
      </c>
      <c r="S27" s="5">
        <v>6236.92</v>
      </c>
      <c r="T27" s="4">
        <v>0.622</v>
      </c>
      <c r="U27" s="4">
        <v>0.6</v>
      </c>
      <c r="V27" s="5">
        <v>6226.98</v>
      </c>
      <c r="W27" s="4">
        <v>0.61399999999999999</v>
      </c>
      <c r="X27" s="4">
        <v>0.61299999999999999</v>
      </c>
      <c r="Y27" s="5">
        <v>6242.52</v>
      </c>
      <c r="Z27" s="4">
        <v>0.59</v>
      </c>
      <c r="AA27" s="4">
        <v>0.59499999999999997</v>
      </c>
      <c r="AB27" s="5">
        <v>6236.92</v>
      </c>
      <c r="AC27" s="9">
        <v>0.58849557522123896</v>
      </c>
      <c r="AD27" s="9">
        <v>0.56802244039270688</v>
      </c>
      <c r="AE27" s="10">
        <v>6193.13</v>
      </c>
    </row>
    <row r="28" spans="1:31" x14ac:dyDescent="0.35">
      <c r="A28" s="1" t="s">
        <v>106</v>
      </c>
      <c r="B28" s="4">
        <v>0.69099999999999995</v>
      </c>
      <c r="C28" s="4">
        <v>0.64200000000000002</v>
      </c>
      <c r="D28" s="5">
        <v>8016.14</v>
      </c>
      <c r="E28" s="4">
        <v>0.68600000000000005</v>
      </c>
      <c r="F28" s="4">
        <v>0.64500000000000002</v>
      </c>
      <c r="G28" s="5">
        <v>7474.36</v>
      </c>
      <c r="H28" s="4">
        <v>0.64200000000000002</v>
      </c>
      <c r="I28" s="4">
        <v>0.68200000000000005</v>
      </c>
      <c r="J28" s="5">
        <v>7918.6</v>
      </c>
      <c r="K28" s="4">
        <v>0.626</v>
      </c>
      <c r="L28" s="4">
        <v>0.64300000000000002</v>
      </c>
      <c r="M28" s="5">
        <v>8180.44</v>
      </c>
      <c r="N28" s="4">
        <v>0.73099999999999998</v>
      </c>
      <c r="O28" s="4">
        <v>0.60899999999999999</v>
      </c>
      <c r="P28" s="5">
        <v>8223.86</v>
      </c>
      <c r="Q28" s="4">
        <v>0.65500000000000003</v>
      </c>
      <c r="R28" s="8">
        <v>0.63800000000000001</v>
      </c>
      <c r="S28" s="5">
        <v>8120.73</v>
      </c>
      <c r="T28" s="4">
        <v>0.65400000000000003</v>
      </c>
      <c r="U28" s="4">
        <v>0.61399999999999999</v>
      </c>
      <c r="V28" s="5">
        <v>8173.28</v>
      </c>
      <c r="W28" s="4">
        <v>0.66900000000000004</v>
      </c>
      <c r="X28" s="4">
        <v>0.59499999999999997</v>
      </c>
      <c r="Y28" s="5">
        <v>7960.88</v>
      </c>
      <c r="Z28" s="4" t="s">
        <v>60</v>
      </c>
      <c r="AA28" s="4" t="s">
        <v>60</v>
      </c>
      <c r="AB28" s="5" t="s">
        <v>60</v>
      </c>
      <c r="AC28" s="9">
        <v>0.66666666666666663</v>
      </c>
      <c r="AD28" s="9">
        <v>0.61190965092402461</v>
      </c>
      <c r="AE28" s="10">
        <v>8033.7250000000004</v>
      </c>
    </row>
    <row r="29" spans="1:31" x14ac:dyDescent="0.35">
      <c r="A29" s="1" t="s">
        <v>108</v>
      </c>
      <c r="B29" s="4">
        <v>0.63300000000000001</v>
      </c>
      <c r="C29" s="3" t="s">
        <v>60</v>
      </c>
      <c r="D29" s="5">
        <v>5007.5</v>
      </c>
      <c r="E29" s="4">
        <v>0.64800000000000002</v>
      </c>
      <c r="F29" s="4">
        <v>0.63200000000000001</v>
      </c>
      <c r="G29" s="5">
        <v>5584.5</v>
      </c>
      <c r="H29" s="4">
        <v>0.52900000000000003</v>
      </c>
      <c r="I29" s="4">
        <v>0.63200000000000001</v>
      </c>
      <c r="J29" s="5">
        <v>4217.5</v>
      </c>
      <c r="K29" s="4">
        <v>0.55300000000000005</v>
      </c>
      <c r="L29" s="4">
        <v>0.55300000000000005</v>
      </c>
      <c r="M29" s="5">
        <v>5381.5</v>
      </c>
      <c r="N29" s="4">
        <v>0.59499999999999997</v>
      </c>
      <c r="O29" s="4">
        <v>0.52900000000000003</v>
      </c>
      <c r="P29" s="5">
        <v>4002</v>
      </c>
      <c r="Q29" s="4">
        <v>0.59899999999999998</v>
      </c>
      <c r="R29" s="8">
        <v>0.57799999999999996</v>
      </c>
      <c r="S29" s="5">
        <v>4447</v>
      </c>
      <c r="T29" s="4">
        <v>0.61099999999999999</v>
      </c>
      <c r="U29" s="4">
        <v>0.54200000000000004</v>
      </c>
      <c r="V29" s="5">
        <v>4644.5</v>
      </c>
      <c r="W29" s="4">
        <v>0.60599999999999998</v>
      </c>
      <c r="X29" s="4">
        <v>0.56899999999999995</v>
      </c>
      <c r="Y29" s="5">
        <v>4556</v>
      </c>
      <c r="Z29" s="4">
        <v>0.58299999999999996</v>
      </c>
      <c r="AA29" s="4">
        <v>0.59199999999999997</v>
      </c>
      <c r="AB29" s="5">
        <v>4704</v>
      </c>
      <c r="AC29" s="9">
        <v>0.5579322638146168</v>
      </c>
      <c r="AD29" s="9">
        <v>0.58030303030303032</v>
      </c>
      <c r="AE29" s="10">
        <v>5200</v>
      </c>
    </row>
    <row r="30" spans="1:31" x14ac:dyDescent="0.35">
      <c r="A30" s="1" t="s">
        <v>110</v>
      </c>
      <c r="B30" s="4">
        <v>0.59499999999999997</v>
      </c>
      <c r="C30" s="3" t="s">
        <v>60</v>
      </c>
      <c r="D30" s="5">
        <v>5246.11</v>
      </c>
      <c r="E30" s="4">
        <v>0.61499999999999999</v>
      </c>
      <c r="F30" s="4">
        <v>0.57799999999999996</v>
      </c>
      <c r="G30" s="5">
        <v>6704.4</v>
      </c>
      <c r="H30" s="4">
        <v>0.59199999999999997</v>
      </c>
      <c r="I30" s="4">
        <v>0.54700000000000004</v>
      </c>
      <c r="J30" s="5">
        <v>6118.44</v>
      </c>
      <c r="K30" s="4">
        <v>0.59499999999999997</v>
      </c>
      <c r="L30" s="4">
        <v>0.62</v>
      </c>
      <c r="M30" s="5">
        <v>6013.47</v>
      </c>
      <c r="N30" s="4">
        <v>0.63</v>
      </c>
      <c r="O30" s="4">
        <v>0.62</v>
      </c>
      <c r="P30" s="5">
        <v>5762.07</v>
      </c>
      <c r="Q30" s="4">
        <v>0.59799999999999998</v>
      </c>
      <c r="R30" s="8">
        <v>0.6</v>
      </c>
      <c r="S30" s="5">
        <v>5989.19</v>
      </c>
      <c r="T30" s="4">
        <v>0.58599999999999997</v>
      </c>
      <c r="U30" s="4">
        <v>0.58399999999999996</v>
      </c>
      <c r="V30" s="5">
        <v>5837.93</v>
      </c>
      <c r="W30" s="4">
        <v>0.60099999999999998</v>
      </c>
      <c r="X30" s="4">
        <v>0.59399999999999997</v>
      </c>
      <c r="Y30" s="5">
        <v>6279.97</v>
      </c>
      <c r="Z30" s="4">
        <v>0.58899999999999997</v>
      </c>
      <c r="AA30" s="4">
        <v>0.59</v>
      </c>
      <c r="AB30" s="5">
        <v>6307.23</v>
      </c>
      <c r="AC30" s="9">
        <v>0.59588660366870483</v>
      </c>
      <c r="AD30" s="9">
        <v>0.58751139471285319</v>
      </c>
      <c r="AE30" s="10">
        <v>6442.73</v>
      </c>
    </row>
    <row r="31" spans="1:31" x14ac:dyDescent="0.35">
      <c r="A31" s="1" t="s">
        <v>112</v>
      </c>
      <c r="B31" s="4">
        <v>0.61399999999999999</v>
      </c>
      <c r="C31" s="3" t="s">
        <v>60</v>
      </c>
      <c r="D31" s="5">
        <v>6489.48</v>
      </c>
      <c r="E31" s="4">
        <v>0.60899999999999999</v>
      </c>
      <c r="F31" s="4">
        <v>0.53200000000000003</v>
      </c>
      <c r="G31" s="5">
        <v>6580.36</v>
      </c>
      <c r="H31" s="4">
        <v>0.58599999999999997</v>
      </c>
      <c r="I31" s="4">
        <v>0.60899999999999999</v>
      </c>
      <c r="J31" s="5">
        <v>5635.07</v>
      </c>
      <c r="K31" s="4">
        <v>0.47799999999999998</v>
      </c>
      <c r="L31" s="4">
        <v>0.53</v>
      </c>
      <c r="M31" s="5">
        <v>6248.54</v>
      </c>
      <c r="N31" s="4">
        <v>0.34699999999999998</v>
      </c>
      <c r="O31" s="4">
        <v>0.35199999999999998</v>
      </c>
      <c r="P31" s="5">
        <v>5820.7</v>
      </c>
      <c r="Q31" s="4">
        <v>0.503</v>
      </c>
      <c r="R31" s="8">
        <v>0.47</v>
      </c>
      <c r="S31" s="5">
        <v>6063.8</v>
      </c>
      <c r="T31" s="4">
        <v>0.36399999999999999</v>
      </c>
      <c r="U31" s="4">
        <v>0.35399999999999998</v>
      </c>
      <c r="V31" s="5">
        <v>6014.19</v>
      </c>
      <c r="W31" s="4">
        <v>0.51800000000000002</v>
      </c>
      <c r="X31" s="4">
        <v>0.47899999999999998</v>
      </c>
      <c r="Y31" s="5">
        <v>6273.84</v>
      </c>
      <c r="Z31" s="4">
        <v>0.53500000000000003</v>
      </c>
      <c r="AA31" s="4">
        <v>0.51600000000000001</v>
      </c>
      <c r="AB31" s="5">
        <v>6178.68</v>
      </c>
      <c r="AC31" s="9">
        <v>0.55241264559068215</v>
      </c>
      <c r="AD31" s="9">
        <v>0.4870229007633588</v>
      </c>
      <c r="AE31" s="10">
        <v>6474.91</v>
      </c>
    </row>
    <row r="32" spans="1:31" x14ac:dyDescent="0.35">
      <c r="A32" s="1" t="s">
        <v>114</v>
      </c>
      <c r="B32" s="4">
        <v>0.64500000000000002</v>
      </c>
      <c r="C32" s="3" t="s">
        <v>60</v>
      </c>
      <c r="D32" s="5">
        <v>6003.4</v>
      </c>
      <c r="E32" s="4">
        <v>0.57899999999999996</v>
      </c>
      <c r="F32" s="4">
        <v>0.629</v>
      </c>
      <c r="G32" s="5">
        <v>6204.44</v>
      </c>
      <c r="H32" s="4">
        <v>0.51700000000000002</v>
      </c>
      <c r="I32" s="4">
        <v>0.60099999999999998</v>
      </c>
      <c r="J32" s="5">
        <v>5887.85</v>
      </c>
      <c r="K32" s="4">
        <v>0.66</v>
      </c>
      <c r="L32" s="4">
        <v>0.53600000000000003</v>
      </c>
      <c r="M32" s="5">
        <v>7425.55</v>
      </c>
      <c r="N32" s="4">
        <v>0.63500000000000001</v>
      </c>
      <c r="O32" s="4">
        <v>0.56399999999999995</v>
      </c>
      <c r="P32" s="5">
        <v>5947.85</v>
      </c>
      <c r="Q32" s="4">
        <v>0.61099999999999999</v>
      </c>
      <c r="R32" s="8">
        <v>0.58699999999999997</v>
      </c>
      <c r="S32" s="5">
        <v>6570.66</v>
      </c>
      <c r="T32" s="4">
        <v>0.63800000000000001</v>
      </c>
      <c r="U32" s="4">
        <v>0.57399999999999995</v>
      </c>
      <c r="V32" s="5">
        <v>7040.43</v>
      </c>
      <c r="W32" s="4">
        <v>0.61799999999999999</v>
      </c>
      <c r="X32" s="4">
        <v>0.6</v>
      </c>
      <c r="Y32" s="5">
        <v>6707.41</v>
      </c>
      <c r="Z32" s="4">
        <v>0.622</v>
      </c>
      <c r="AA32" s="4">
        <v>0.61099999999999999</v>
      </c>
      <c r="AB32" s="5">
        <v>6929.83</v>
      </c>
      <c r="AC32" s="9">
        <v>0.62693498452012386</v>
      </c>
      <c r="AD32" s="9">
        <v>0.59357541899441346</v>
      </c>
      <c r="AE32" s="10">
        <v>6485.39</v>
      </c>
    </row>
    <row r="33" spans="1:31" x14ac:dyDescent="0.35">
      <c r="A33" s="1" t="s">
        <v>116</v>
      </c>
      <c r="B33" s="4">
        <v>0.61399999999999999</v>
      </c>
      <c r="C33" s="3" t="s">
        <v>60</v>
      </c>
      <c r="D33" s="5">
        <v>6096.39</v>
      </c>
      <c r="E33" s="4">
        <v>0.59</v>
      </c>
      <c r="F33" s="4">
        <v>0.624</v>
      </c>
      <c r="G33" s="5">
        <v>5301.38</v>
      </c>
      <c r="H33" s="4">
        <v>0.60399999999999998</v>
      </c>
      <c r="I33" s="4">
        <v>0.61299999999999999</v>
      </c>
      <c r="J33" s="5">
        <v>5321.29</v>
      </c>
      <c r="K33" s="4">
        <v>0.63500000000000001</v>
      </c>
      <c r="L33" s="4">
        <v>0.624</v>
      </c>
      <c r="M33" s="5">
        <v>5369.55</v>
      </c>
      <c r="N33" s="4">
        <v>0.61799999999999999</v>
      </c>
      <c r="O33" s="4">
        <v>0.58599999999999997</v>
      </c>
      <c r="P33" s="5">
        <v>5856.54</v>
      </c>
      <c r="Q33" s="4">
        <v>0.62</v>
      </c>
      <c r="R33" s="8">
        <v>0.61</v>
      </c>
      <c r="S33" s="5">
        <v>5675.39</v>
      </c>
      <c r="T33" s="4">
        <v>0.60399999999999998</v>
      </c>
      <c r="U33" s="4">
        <v>0.58499999999999996</v>
      </c>
      <c r="V33" s="5">
        <v>5659.35</v>
      </c>
      <c r="W33" s="4">
        <v>0.61199999999999999</v>
      </c>
      <c r="X33" s="4">
        <v>0.60299999999999998</v>
      </c>
      <c r="Y33" s="5">
        <v>5716.97</v>
      </c>
      <c r="Z33" s="4">
        <v>0.61699999999999999</v>
      </c>
      <c r="AA33" s="4">
        <v>0.60299999999999998</v>
      </c>
      <c r="AB33" s="5">
        <v>5707.47</v>
      </c>
      <c r="AC33" s="9">
        <v>0.61891571032845272</v>
      </c>
      <c r="AD33" s="9">
        <v>0.59353809333865182</v>
      </c>
      <c r="AE33" s="10">
        <v>5691.01</v>
      </c>
    </row>
    <row r="34" spans="1:31" x14ac:dyDescent="0.35">
      <c r="A34" s="1" t="s">
        <v>118</v>
      </c>
      <c r="B34" s="4">
        <v>0.49199999999999999</v>
      </c>
      <c r="C34" s="3" t="s">
        <v>60</v>
      </c>
      <c r="D34" s="5">
        <v>6302.75</v>
      </c>
      <c r="E34" s="4">
        <v>0.56299999999999994</v>
      </c>
      <c r="F34" s="4">
        <v>0.60899999999999999</v>
      </c>
      <c r="G34" s="5">
        <v>6445.77</v>
      </c>
      <c r="H34" s="4">
        <v>0.54200000000000004</v>
      </c>
      <c r="I34" s="4">
        <v>0.46300000000000002</v>
      </c>
      <c r="J34" s="5">
        <v>4981.18</v>
      </c>
      <c r="K34" s="4">
        <v>0.52900000000000003</v>
      </c>
      <c r="L34" s="4">
        <v>0.55000000000000004</v>
      </c>
      <c r="M34" s="5">
        <v>5801.26</v>
      </c>
      <c r="N34" s="4">
        <v>0.53300000000000003</v>
      </c>
      <c r="O34" s="4">
        <v>0.50600000000000001</v>
      </c>
      <c r="P34" s="5">
        <v>7063.41</v>
      </c>
      <c r="Q34" s="4">
        <v>0.53600000000000003</v>
      </c>
      <c r="R34" s="8">
        <v>0.504</v>
      </c>
      <c r="S34" s="5">
        <v>6117.85</v>
      </c>
      <c r="T34" s="4">
        <v>0.53500000000000003</v>
      </c>
      <c r="U34" s="4">
        <v>0.52600000000000002</v>
      </c>
      <c r="V34" s="5">
        <v>6822.76</v>
      </c>
      <c r="W34" s="4" t="s">
        <v>60</v>
      </c>
      <c r="X34" s="4" t="s">
        <v>60</v>
      </c>
      <c r="Y34" s="5" t="s">
        <v>60</v>
      </c>
      <c r="Z34" s="5" t="s">
        <v>60</v>
      </c>
      <c r="AA34" s="5" t="s">
        <v>60</v>
      </c>
      <c r="AB34" s="5" t="s">
        <v>60</v>
      </c>
      <c r="AC34" s="9">
        <v>0.55924170616113744</v>
      </c>
      <c r="AD34" s="9">
        <v>0.55500000000000005</v>
      </c>
      <c r="AE34" s="10">
        <v>6954.9750000000004</v>
      </c>
    </row>
    <row r="35" spans="1:31" x14ac:dyDescent="0.35">
      <c r="A35" s="1" t="s">
        <v>120</v>
      </c>
      <c r="B35" s="4">
        <v>0.49299999999999999</v>
      </c>
      <c r="C35" s="4">
        <v>0.376</v>
      </c>
      <c r="D35" s="5">
        <v>5660.43</v>
      </c>
      <c r="E35" s="4">
        <v>0.505</v>
      </c>
      <c r="F35" s="4">
        <v>0.441</v>
      </c>
      <c r="G35" s="5">
        <v>5208.6899999999996</v>
      </c>
      <c r="H35" s="4">
        <v>0.5</v>
      </c>
      <c r="I35" s="4">
        <v>0.5</v>
      </c>
      <c r="J35" s="5">
        <v>5486.51</v>
      </c>
      <c r="K35" s="4">
        <v>0.55900000000000005</v>
      </c>
      <c r="L35" s="4">
        <v>0.55600000000000005</v>
      </c>
      <c r="M35" s="5">
        <v>5604.56</v>
      </c>
      <c r="N35" s="4">
        <v>0.502</v>
      </c>
      <c r="O35" s="4">
        <v>0.51600000000000001</v>
      </c>
      <c r="P35" s="5">
        <v>4793.3599999999997</v>
      </c>
      <c r="Q35" s="4">
        <v>0.46400000000000002</v>
      </c>
      <c r="R35" s="8">
        <v>0.48699999999999999</v>
      </c>
      <c r="S35" s="5">
        <v>5280</v>
      </c>
      <c r="T35" s="4">
        <v>0.46300000000000002</v>
      </c>
      <c r="U35" s="4">
        <v>0.46800000000000003</v>
      </c>
      <c r="V35" s="5">
        <v>5114.88</v>
      </c>
      <c r="W35" s="4">
        <v>0.54100000000000004</v>
      </c>
      <c r="X35" s="4">
        <v>0.50900000000000001</v>
      </c>
      <c r="Y35" s="5">
        <v>5543.44</v>
      </c>
      <c r="Z35" s="4">
        <v>0.53100000000000003</v>
      </c>
      <c r="AA35" s="4">
        <v>0.50800000000000001</v>
      </c>
      <c r="AB35" s="5">
        <v>6042.96</v>
      </c>
      <c r="AC35" s="9">
        <v>0.53204476093591047</v>
      </c>
      <c r="AD35" s="9">
        <v>0.50529355149181909</v>
      </c>
      <c r="AE35" s="10">
        <v>5942.56</v>
      </c>
    </row>
    <row r="36" spans="1:31" x14ac:dyDescent="0.35">
      <c r="A36" s="1" t="s">
        <v>122</v>
      </c>
      <c r="B36" s="4">
        <v>0.49</v>
      </c>
      <c r="C36" s="3" t="s">
        <v>60</v>
      </c>
      <c r="D36" s="5">
        <v>4994.55</v>
      </c>
      <c r="E36" s="4">
        <v>0.49</v>
      </c>
      <c r="F36" s="4">
        <v>0.504</v>
      </c>
      <c r="G36" s="5">
        <v>6947.86</v>
      </c>
      <c r="H36" s="4">
        <v>0.49</v>
      </c>
      <c r="I36" s="4">
        <v>0.44700000000000001</v>
      </c>
      <c r="J36" s="5">
        <v>6112.89</v>
      </c>
      <c r="K36" s="4">
        <v>0.55200000000000005</v>
      </c>
      <c r="L36" s="4">
        <v>0.497</v>
      </c>
      <c r="M36" s="5">
        <v>5973.54</v>
      </c>
      <c r="N36" s="4">
        <v>0.48</v>
      </c>
      <c r="O36" s="4">
        <v>0.51500000000000001</v>
      </c>
      <c r="P36" s="5">
        <v>5516.08</v>
      </c>
      <c r="Q36" s="4">
        <v>0.48699999999999999</v>
      </c>
      <c r="R36" s="8">
        <v>0.49</v>
      </c>
      <c r="S36" s="5">
        <v>6059.47</v>
      </c>
      <c r="T36" s="4">
        <v>0.47099999999999997</v>
      </c>
      <c r="U36" s="4">
        <v>0.48399999999999999</v>
      </c>
      <c r="V36" s="5">
        <v>6055.15</v>
      </c>
      <c r="W36" s="4">
        <v>0.46</v>
      </c>
      <c r="X36" s="4">
        <v>0.46800000000000003</v>
      </c>
      <c r="Y36" s="5">
        <v>5956.16</v>
      </c>
      <c r="Z36" s="4">
        <v>0.46899999999999997</v>
      </c>
      <c r="AA36" s="4">
        <v>0.45</v>
      </c>
      <c r="AB36" s="5">
        <v>5742.88</v>
      </c>
      <c r="AC36" s="9">
        <v>0.46365422396856582</v>
      </c>
      <c r="AD36" s="9">
        <v>0.43968593861527483</v>
      </c>
      <c r="AE36" s="10">
        <v>5231.07</v>
      </c>
    </row>
    <row r="37" spans="1:31" x14ac:dyDescent="0.35">
      <c r="A37" s="1" t="s">
        <v>124</v>
      </c>
      <c r="B37" s="4">
        <v>0.58699999999999997</v>
      </c>
      <c r="C37" s="4">
        <v>0.25900000000000001</v>
      </c>
      <c r="D37" s="5">
        <v>6500</v>
      </c>
      <c r="E37" s="4">
        <v>0.59599999999999997</v>
      </c>
      <c r="F37" s="4">
        <v>0.51700000000000002</v>
      </c>
      <c r="G37" s="5">
        <v>6463</v>
      </c>
      <c r="H37" s="4">
        <v>0.53200000000000003</v>
      </c>
      <c r="I37" s="4">
        <v>0.56200000000000006</v>
      </c>
      <c r="J37" s="5">
        <v>6362</v>
      </c>
      <c r="K37" s="4">
        <v>0.51900000000000002</v>
      </c>
      <c r="L37" s="4">
        <v>0.59</v>
      </c>
      <c r="M37" s="5">
        <v>6345</v>
      </c>
      <c r="N37" s="4">
        <v>0.58399999999999996</v>
      </c>
      <c r="O37" s="4">
        <v>0.53800000000000003</v>
      </c>
      <c r="P37" s="5">
        <v>6957.5</v>
      </c>
      <c r="Q37" s="4">
        <v>0.56299999999999994</v>
      </c>
      <c r="R37" s="8">
        <v>0.55500000000000005</v>
      </c>
      <c r="S37" s="5">
        <v>6684.5</v>
      </c>
      <c r="T37" s="4">
        <v>0.55600000000000005</v>
      </c>
      <c r="U37" s="4">
        <v>0.53600000000000003</v>
      </c>
      <c r="V37" s="5">
        <v>6669</v>
      </c>
      <c r="W37" s="4">
        <v>0.57299999999999995</v>
      </c>
      <c r="X37" s="4">
        <v>0.55100000000000005</v>
      </c>
      <c r="Y37" s="5">
        <v>6768</v>
      </c>
      <c r="Z37" s="4">
        <v>0.56399999999999995</v>
      </c>
      <c r="AA37" s="4">
        <v>0.54800000000000004</v>
      </c>
      <c r="AB37" s="5">
        <v>6875</v>
      </c>
      <c r="AC37" s="9">
        <v>0.55962668510197022</v>
      </c>
      <c r="AD37" s="9">
        <v>0.56229825693996127</v>
      </c>
      <c r="AE37" s="10">
        <v>6865</v>
      </c>
    </row>
    <row r="38" spans="1:31" x14ac:dyDescent="0.35">
      <c r="A38" s="1" t="s">
        <v>126</v>
      </c>
      <c r="B38" s="4">
        <v>0.59599999999999997</v>
      </c>
      <c r="C38" s="3" t="s">
        <v>60</v>
      </c>
      <c r="D38" s="5">
        <v>5290.51</v>
      </c>
      <c r="E38" s="4">
        <v>0.56499999999999995</v>
      </c>
      <c r="F38" s="4">
        <v>0.58399999999999996</v>
      </c>
      <c r="G38" s="5">
        <v>5399.58</v>
      </c>
      <c r="H38" s="4">
        <v>0.51200000000000001</v>
      </c>
      <c r="I38" s="4">
        <v>0.55600000000000005</v>
      </c>
      <c r="J38" s="5">
        <v>5735.04</v>
      </c>
      <c r="K38" s="4">
        <v>0.49199999999999999</v>
      </c>
      <c r="L38" s="4">
        <v>0.55200000000000005</v>
      </c>
      <c r="M38" s="5">
        <v>5443.57</v>
      </c>
      <c r="N38" s="4">
        <v>0.54500000000000004</v>
      </c>
      <c r="O38" s="4">
        <v>0.52</v>
      </c>
      <c r="P38" s="5">
        <v>4722.26</v>
      </c>
      <c r="Q38" s="4">
        <v>0.52500000000000002</v>
      </c>
      <c r="R38" s="8">
        <v>0.52500000000000002</v>
      </c>
      <c r="S38" s="5">
        <v>5520.22</v>
      </c>
      <c r="T38" s="4">
        <v>0.53200000000000003</v>
      </c>
      <c r="U38" s="4">
        <v>0.50700000000000001</v>
      </c>
      <c r="V38" s="5">
        <v>5371.86</v>
      </c>
      <c r="W38" s="4">
        <v>0.57899999999999996</v>
      </c>
      <c r="X38" s="4">
        <v>0.50800000000000001</v>
      </c>
      <c r="Y38" s="5">
        <v>5598.21</v>
      </c>
      <c r="Z38" s="4">
        <v>0.58899999999999997</v>
      </c>
      <c r="AA38" s="4">
        <v>0.52</v>
      </c>
      <c r="AB38" s="5">
        <v>5824.62</v>
      </c>
      <c r="AC38" s="9">
        <v>0.59110832811521608</v>
      </c>
      <c r="AD38" s="9">
        <v>0.54870530209617752</v>
      </c>
      <c r="AE38" s="10">
        <v>5824.6200000000008</v>
      </c>
    </row>
    <row r="39" spans="1:31" x14ac:dyDescent="0.35">
      <c r="A39" s="1" t="s">
        <v>128</v>
      </c>
      <c r="B39" s="4">
        <v>0.69899999999999995</v>
      </c>
      <c r="C39" s="3" t="s">
        <v>60</v>
      </c>
      <c r="D39" s="5">
        <v>8485.94</v>
      </c>
      <c r="E39" s="4">
        <v>0.627</v>
      </c>
      <c r="F39" s="4">
        <v>0.59799999999999998</v>
      </c>
      <c r="G39" s="5">
        <v>8150.14</v>
      </c>
      <c r="H39" s="4">
        <v>0.67200000000000004</v>
      </c>
      <c r="I39" s="4">
        <v>0.63400000000000001</v>
      </c>
      <c r="J39" s="5">
        <v>6953.47</v>
      </c>
      <c r="K39" s="4">
        <v>0.64</v>
      </c>
      <c r="L39" s="4">
        <v>0.64500000000000002</v>
      </c>
      <c r="M39" s="5">
        <v>5860.08</v>
      </c>
      <c r="N39" s="4">
        <v>0.61199999999999999</v>
      </c>
      <c r="O39" s="4">
        <v>0.65</v>
      </c>
      <c r="P39" s="5">
        <v>7177.86</v>
      </c>
      <c r="Q39" s="4">
        <v>0.63500000000000001</v>
      </c>
      <c r="R39" s="8">
        <v>0.63500000000000001</v>
      </c>
      <c r="S39" s="5">
        <v>6784.26</v>
      </c>
      <c r="T39" s="4">
        <v>0.628</v>
      </c>
      <c r="U39" s="4">
        <v>0.621</v>
      </c>
      <c r="V39" s="5">
        <v>6849.18</v>
      </c>
      <c r="W39" s="4">
        <v>0.60299999999999998</v>
      </c>
      <c r="X39" s="4">
        <v>0.6</v>
      </c>
      <c r="Y39" s="5">
        <v>7002.22</v>
      </c>
      <c r="Z39" s="4">
        <v>0.61399999999999999</v>
      </c>
      <c r="AA39" s="4">
        <v>0.60799999999999998</v>
      </c>
      <c r="AB39" s="5">
        <v>7702.5</v>
      </c>
      <c r="AC39" s="9">
        <v>0.59621451104100942</v>
      </c>
      <c r="AD39" s="9">
        <v>0.59151193633952259</v>
      </c>
      <c r="AE39" s="10">
        <v>8470.69</v>
      </c>
    </row>
    <row r="40" spans="1:31" x14ac:dyDescent="0.35">
      <c r="A40" s="1" t="s">
        <v>130</v>
      </c>
      <c r="B40" s="4">
        <v>0.65</v>
      </c>
      <c r="C40" s="4">
        <v>0.66500000000000004</v>
      </c>
      <c r="D40" s="5">
        <v>7612.7</v>
      </c>
      <c r="E40" s="4">
        <v>0.63600000000000001</v>
      </c>
      <c r="F40" s="4">
        <v>0.67700000000000005</v>
      </c>
      <c r="G40" s="5">
        <v>8086</v>
      </c>
      <c r="H40" s="4">
        <v>0.621</v>
      </c>
      <c r="I40" s="4">
        <v>0.60499999999999998</v>
      </c>
      <c r="J40" s="5">
        <v>6686.5</v>
      </c>
      <c r="K40" s="4">
        <v>0.64700000000000002</v>
      </c>
      <c r="L40" s="4">
        <v>0.58599999999999997</v>
      </c>
      <c r="M40" s="5">
        <v>6541</v>
      </c>
      <c r="N40" s="4">
        <v>0.58399999999999996</v>
      </c>
      <c r="O40" s="4">
        <v>0.60499999999999998</v>
      </c>
      <c r="P40" s="5">
        <v>7524</v>
      </c>
      <c r="Q40" s="4">
        <v>0.61499999999999999</v>
      </c>
      <c r="R40" s="8">
        <v>0.60399999999999998</v>
      </c>
      <c r="S40" s="5">
        <v>7046.5</v>
      </c>
      <c r="T40" s="4">
        <v>0.61699999999999999</v>
      </c>
      <c r="U40" s="4">
        <v>0.58599999999999997</v>
      </c>
      <c r="V40" s="5">
        <v>6967</v>
      </c>
      <c r="W40" s="4">
        <v>0.61599999999999999</v>
      </c>
      <c r="X40" s="4">
        <v>0.58699999999999997</v>
      </c>
      <c r="Y40" s="5">
        <v>7110</v>
      </c>
      <c r="Z40" s="4">
        <v>0.64900000000000002</v>
      </c>
      <c r="AA40" s="4">
        <v>0.59</v>
      </c>
      <c r="AB40" s="5">
        <v>7129.44</v>
      </c>
      <c r="AC40" s="9">
        <v>0.65463108320251173</v>
      </c>
      <c r="AD40" s="9">
        <v>0.59846547314578002</v>
      </c>
      <c r="AE40" s="10">
        <v>7144.9449999999997</v>
      </c>
    </row>
    <row r="41" spans="1:31" x14ac:dyDescent="0.35">
      <c r="A41" s="1" t="s">
        <v>132</v>
      </c>
      <c r="B41" s="4">
        <v>0.61199999999999999</v>
      </c>
      <c r="C41" s="4">
        <v>0.55800000000000005</v>
      </c>
      <c r="D41" s="5">
        <v>6278.17</v>
      </c>
      <c r="E41" s="4">
        <v>0.54</v>
      </c>
      <c r="F41" s="4">
        <v>0.56599999999999995</v>
      </c>
      <c r="G41" s="5">
        <v>5762.66</v>
      </c>
      <c r="H41" s="4">
        <v>0.52</v>
      </c>
      <c r="I41" s="4">
        <v>0.56200000000000006</v>
      </c>
      <c r="J41" s="5">
        <v>5865.99</v>
      </c>
      <c r="K41" s="4">
        <v>0.498</v>
      </c>
      <c r="L41" s="4">
        <v>0.53500000000000003</v>
      </c>
      <c r="M41" s="5">
        <v>6824.64</v>
      </c>
      <c r="N41" s="4">
        <v>0.57099999999999995</v>
      </c>
      <c r="O41" s="4">
        <v>0.53300000000000003</v>
      </c>
      <c r="P41" s="5">
        <v>7417.78</v>
      </c>
      <c r="Q41" s="4">
        <v>0.51500000000000001</v>
      </c>
      <c r="R41" s="8">
        <v>0.53900000000000003</v>
      </c>
      <c r="S41" s="5">
        <v>6508.27</v>
      </c>
      <c r="T41" s="4">
        <v>0.50900000000000001</v>
      </c>
      <c r="U41" s="4">
        <v>0.52900000000000003</v>
      </c>
      <c r="V41" s="5">
        <v>6853.42</v>
      </c>
      <c r="W41" s="4">
        <v>0.51600000000000001</v>
      </c>
      <c r="X41" s="4">
        <v>0.52</v>
      </c>
      <c r="Y41" s="5">
        <v>6321.32</v>
      </c>
      <c r="Z41" s="4">
        <v>0.48599999999999999</v>
      </c>
      <c r="AA41" s="4">
        <v>0.51300000000000001</v>
      </c>
      <c r="AB41" s="5">
        <v>5751.87</v>
      </c>
      <c r="AC41" s="9">
        <v>0.50443599493029145</v>
      </c>
      <c r="AD41" s="9">
        <v>0.50525210084033612</v>
      </c>
      <c r="AE41" s="10">
        <v>6229.51</v>
      </c>
    </row>
    <row r="42" spans="1:31" x14ac:dyDescent="0.35">
      <c r="A42" s="1" t="s">
        <v>134</v>
      </c>
      <c r="B42" s="4">
        <v>0.60799999999999998</v>
      </c>
      <c r="C42" s="3" t="s">
        <v>60</v>
      </c>
      <c r="D42" s="5">
        <v>6810.06</v>
      </c>
      <c r="E42" s="4">
        <v>0.58899999999999997</v>
      </c>
      <c r="F42" s="3" t="s">
        <v>60</v>
      </c>
      <c r="G42" s="5">
        <v>6090.87</v>
      </c>
      <c r="H42" s="4">
        <v>0.55300000000000005</v>
      </c>
      <c r="I42" s="4">
        <v>0.55300000000000005</v>
      </c>
      <c r="J42" s="5">
        <v>6184.57</v>
      </c>
      <c r="K42" s="4">
        <v>0.55700000000000005</v>
      </c>
      <c r="L42" s="4">
        <v>0.56200000000000006</v>
      </c>
      <c r="M42" s="5">
        <v>6070.3</v>
      </c>
      <c r="N42" s="4">
        <v>0.57399999999999995</v>
      </c>
      <c r="O42" s="4">
        <v>0.53800000000000003</v>
      </c>
      <c r="P42" s="5">
        <v>6263.58</v>
      </c>
      <c r="Q42" s="4">
        <v>0.56200000000000006</v>
      </c>
      <c r="R42" s="8">
        <v>0.55200000000000005</v>
      </c>
      <c r="S42" s="5">
        <v>6291.64</v>
      </c>
      <c r="T42" s="4">
        <v>0.55000000000000004</v>
      </c>
      <c r="U42" s="4">
        <v>0.54700000000000004</v>
      </c>
      <c r="V42" s="5">
        <v>6221.64</v>
      </c>
      <c r="W42" s="4">
        <v>0.55400000000000005</v>
      </c>
      <c r="X42" s="4">
        <v>0.53300000000000003</v>
      </c>
      <c r="Y42" s="5">
        <v>6202.37</v>
      </c>
      <c r="Z42" s="4">
        <v>0.53300000000000003</v>
      </c>
      <c r="AA42" s="4">
        <v>0.52600000000000002</v>
      </c>
      <c r="AB42" s="5">
        <v>6417.85</v>
      </c>
      <c r="AC42" s="9">
        <v>0.53249211356466875</v>
      </c>
      <c r="AD42" s="9">
        <v>0.54204081632653056</v>
      </c>
      <c r="AE42" s="10">
        <v>6390.5650000000005</v>
      </c>
    </row>
    <row r="43" spans="1:31" x14ac:dyDescent="0.35">
      <c r="A43" s="1" t="s">
        <v>136</v>
      </c>
      <c r="B43" s="4">
        <v>0.56100000000000005</v>
      </c>
      <c r="C43" s="4">
        <v>0.61499999999999999</v>
      </c>
      <c r="D43" s="5">
        <v>6446</v>
      </c>
      <c r="E43" s="4">
        <v>0.59899999999999998</v>
      </c>
      <c r="F43" s="4">
        <v>0.57599999999999996</v>
      </c>
      <c r="G43" s="5">
        <v>6156.55</v>
      </c>
      <c r="H43" s="4">
        <v>0.58699999999999997</v>
      </c>
      <c r="I43" s="4">
        <v>0.53900000000000003</v>
      </c>
      <c r="J43" s="5">
        <v>5482.75</v>
      </c>
      <c r="K43" s="4">
        <v>0.57199999999999995</v>
      </c>
      <c r="L43" s="4">
        <v>0.60899999999999999</v>
      </c>
      <c r="M43" s="5">
        <v>6417.23</v>
      </c>
      <c r="N43" s="4">
        <v>0.59099999999999997</v>
      </c>
      <c r="O43" s="4">
        <v>0.58899999999999997</v>
      </c>
      <c r="P43" s="5">
        <v>5765.42</v>
      </c>
      <c r="Q43" s="4">
        <v>0.59399999999999997</v>
      </c>
      <c r="R43" s="8">
        <v>0.58099999999999996</v>
      </c>
      <c r="S43" s="5">
        <v>6182.03</v>
      </c>
      <c r="T43" s="4">
        <v>0.6</v>
      </c>
      <c r="U43" s="4">
        <v>0.59</v>
      </c>
      <c r="V43" s="5">
        <v>6110.52</v>
      </c>
      <c r="W43" s="4">
        <v>0.60599999999999998</v>
      </c>
      <c r="X43" s="4">
        <v>0.57099999999999995</v>
      </c>
      <c r="Y43" s="5">
        <v>6114.47</v>
      </c>
      <c r="Z43" s="4">
        <v>0.624</v>
      </c>
      <c r="AA43" s="4">
        <v>0.57499999999999996</v>
      </c>
      <c r="AB43" s="5">
        <v>6335.39</v>
      </c>
      <c r="AC43" s="9">
        <v>0.63458110516934041</v>
      </c>
      <c r="AD43" s="9">
        <v>0.58064516129032262</v>
      </c>
      <c r="AE43" s="10">
        <v>6412.6900000000005</v>
      </c>
    </row>
    <row r="44" spans="1:31" s="1" customFormat="1" x14ac:dyDescent="0.35">
      <c r="A44" s="1" t="s">
        <v>140</v>
      </c>
      <c r="B44" s="4" t="s">
        <v>60</v>
      </c>
      <c r="C44" s="4" t="s">
        <v>60</v>
      </c>
      <c r="D44" s="5" t="s">
        <v>60</v>
      </c>
      <c r="E44" s="5" t="s">
        <v>60</v>
      </c>
      <c r="F44" s="5" t="s">
        <v>60</v>
      </c>
      <c r="G44" s="5" t="s">
        <v>60</v>
      </c>
      <c r="H44" s="5" t="s">
        <v>60</v>
      </c>
      <c r="I44" s="5" t="s">
        <v>60</v>
      </c>
      <c r="J44" s="5" t="s">
        <v>60</v>
      </c>
      <c r="K44" s="5" t="s">
        <v>60</v>
      </c>
      <c r="L44" s="5" t="s">
        <v>60</v>
      </c>
      <c r="M44" s="5" t="s">
        <v>60</v>
      </c>
      <c r="N44" s="5" t="s">
        <v>60</v>
      </c>
      <c r="O44" s="5" t="s">
        <v>60</v>
      </c>
      <c r="P44" s="5" t="s">
        <v>60</v>
      </c>
      <c r="Q44" s="4">
        <v>0.63400000000000001</v>
      </c>
      <c r="R44" s="8">
        <v>0.64800000000000002</v>
      </c>
      <c r="S44" s="5">
        <v>9061.98</v>
      </c>
      <c r="T44" s="4">
        <v>0.60299999999999998</v>
      </c>
      <c r="U44" s="4">
        <v>0.65100000000000002</v>
      </c>
      <c r="V44" s="5">
        <v>9024.81</v>
      </c>
      <c r="W44" s="4">
        <v>0.64100000000000001</v>
      </c>
      <c r="X44" s="4">
        <v>0.66500000000000004</v>
      </c>
      <c r="Y44" s="5">
        <v>8695.4500000000007</v>
      </c>
      <c r="Z44" s="4">
        <v>0.66</v>
      </c>
      <c r="AA44" s="4">
        <v>0.63900000000000001</v>
      </c>
      <c r="AB44" s="5">
        <v>8663.73</v>
      </c>
      <c r="AC44" s="9">
        <v>0.64376590330788808</v>
      </c>
      <c r="AD44" s="9">
        <v>0.63924050632911389</v>
      </c>
      <c r="AE44" s="10">
        <v>8502.3799999999992</v>
      </c>
    </row>
    <row r="45" spans="1:31" x14ac:dyDescent="0.35">
      <c r="A45" s="1" t="s">
        <v>142</v>
      </c>
      <c r="B45" s="4">
        <v>0.59799999999999998</v>
      </c>
      <c r="C45" s="4" t="s">
        <v>60</v>
      </c>
      <c r="D45" s="5">
        <v>5752.74</v>
      </c>
      <c r="E45" s="4">
        <v>0.59599999999999997</v>
      </c>
      <c r="F45" s="4">
        <v>0.63</v>
      </c>
      <c r="G45" s="5">
        <v>5636.82</v>
      </c>
      <c r="H45" s="4">
        <v>0.60099999999999998</v>
      </c>
      <c r="I45" s="4">
        <v>0.58599999999999997</v>
      </c>
      <c r="J45" s="5">
        <v>5845.47</v>
      </c>
      <c r="K45" s="4">
        <v>0.59299999999999997</v>
      </c>
      <c r="L45" s="4">
        <v>0.56999999999999995</v>
      </c>
      <c r="M45" s="5">
        <v>5714.2</v>
      </c>
      <c r="N45" s="4">
        <v>0.50800000000000001</v>
      </c>
      <c r="O45" s="4">
        <v>0.53100000000000003</v>
      </c>
      <c r="P45" s="5">
        <v>5363.12</v>
      </c>
      <c r="Q45" s="4">
        <v>0.57399999999999995</v>
      </c>
      <c r="R45" s="8">
        <v>0.57099999999999995</v>
      </c>
      <c r="S45" s="5">
        <v>5962.28</v>
      </c>
      <c r="T45" s="4">
        <v>0.55400000000000005</v>
      </c>
      <c r="U45" s="4">
        <v>0.54</v>
      </c>
      <c r="V45" s="5">
        <v>5992.83</v>
      </c>
      <c r="W45" s="4">
        <v>0.54600000000000004</v>
      </c>
      <c r="X45" s="4">
        <v>0.53700000000000003</v>
      </c>
      <c r="Y45" s="5">
        <v>5968.94</v>
      </c>
      <c r="Z45" s="4">
        <v>0.55300000000000005</v>
      </c>
      <c r="AA45" s="4">
        <v>0.54400000000000004</v>
      </c>
      <c r="AB45" s="5">
        <v>6059.33</v>
      </c>
      <c r="AC45" s="9">
        <v>0.54099341711549975</v>
      </c>
      <c r="AD45" s="9">
        <v>0.52798415056958892</v>
      </c>
      <c r="AE45" s="10">
        <v>5791.1100000000006</v>
      </c>
    </row>
    <row r="46" spans="1:31" x14ac:dyDescent="0.35">
      <c r="A46" s="1" t="s">
        <v>144</v>
      </c>
      <c r="B46" s="4">
        <v>0</v>
      </c>
      <c r="C46" s="4" t="s">
        <v>60</v>
      </c>
      <c r="D46" s="3" t="s">
        <v>60</v>
      </c>
      <c r="E46" s="4">
        <v>0.68</v>
      </c>
      <c r="F46" s="3" t="s">
        <v>60</v>
      </c>
      <c r="G46" s="5">
        <v>4447.7</v>
      </c>
      <c r="H46" s="4">
        <v>0.47799999999999998</v>
      </c>
      <c r="I46" s="4">
        <v>0</v>
      </c>
      <c r="J46" s="5">
        <v>3646.09</v>
      </c>
      <c r="K46" s="4">
        <v>0.51500000000000001</v>
      </c>
      <c r="L46" s="4">
        <v>0.65300000000000002</v>
      </c>
      <c r="M46" s="5">
        <v>3975</v>
      </c>
      <c r="N46" s="4">
        <v>0.61699999999999999</v>
      </c>
      <c r="O46" s="4">
        <v>0.60899999999999999</v>
      </c>
      <c r="P46" s="5">
        <v>5760</v>
      </c>
      <c r="Q46" s="4">
        <v>0.56000000000000005</v>
      </c>
      <c r="R46" s="8">
        <v>0.58499999999999996</v>
      </c>
      <c r="S46" s="5">
        <v>5526.69</v>
      </c>
      <c r="T46" s="4">
        <v>0.57499999999999996</v>
      </c>
      <c r="U46" s="4">
        <v>0.56799999999999995</v>
      </c>
      <c r="V46" s="5">
        <v>6503.13</v>
      </c>
      <c r="W46" s="4">
        <v>0.59</v>
      </c>
      <c r="X46" s="4">
        <v>0.57699999999999996</v>
      </c>
      <c r="Y46" s="5">
        <v>6159.11</v>
      </c>
      <c r="Z46" s="4">
        <v>0.59899999999999998</v>
      </c>
      <c r="AA46" s="4">
        <v>0.57999999999999996</v>
      </c>
      <c r="AB46" s="5">
        <v>6658.75</v>
      </c>
      <c r="AC46" s="9">
        <v>0.61224489795918369</v>
      </c>
      <c r="AD46" s="9">
        <v>0.5901639344262295</v>
      </c>
      <c r="AE46" s="10">
        <v>6628.32</v>
      </c>
    </row>
    <row r="47" spans="1:31" x14ac:dyDescent="0.35">
      <c r="A47" s="1" t="s">
        <v>146</v>
      </c>
      <c r="B47" s="4">
        <v>0.59699999999999998</v>
      </c>
      <c r="C47" s="4" t="s">
        <v>60</v>
      </c>
      <c r="D47" s="5">
        <v>6170.5</v>
      </c>
      <c r="E47" s="4">
        <v>0.57899999999999996</v>
      </c>
      <c r="F47" s="4">
        <v>0.59799999999999998</v>
      </c>
      <c r="G47" s="5">
        <v>5778.59</v>
      </c>
      <c r="H47" s="4">
        <v>0.628</v>
      </c>
      <c r="I47" s="4">
        <v>0.58799999999999997</v>
      </c>
      <c r="J47" s="5">
        <v>5672.75</v>
      </c>
      <c r="K47" s="4">
        <v>0.60799999999999998</v>
      </c>
      <c r="L47" s="4">
        <v>0.57099999999999995</v>
      </c>
      <c r="M47" s="5">
        <v>6140.13</v>
      </c>
      <c r="N47" s="4">
        <v>0.59399999999999997</v>
      </c>
      <c r="O47" s="4">
        <v>0.59199999999999997</v>
      </c>
      <c r="P47" s="5">
        <v>5747.91</v>
      </c>
      <c r="Q47" s="4">
        <v>0.60599999999999998</v>
      </c>
      <c r="R47" s="8">
        <v>0.58799999999999997</v>
      </c>
      <c r="S47" s="5">
        <v>5780.85</v>
      </c>
      <c r="T47" s="4">
        <v>0.59099999999999997</v>
      </c>
      <c r="U47" s="4">
        <v>0.58899999999999997</v>
      </c>
      <c r="V47" s="5">
        <v>5919</v>
      </c>
      <c r="W47" s="4">
        <v>0.56999999999999995</v>
      </c>
      <c r="X47" s="4">
        <v>0.58499999999999996</v>
      </c>
      <c r="Y47" s="5">
        <v>5919</v>
      </c>
      <c r="Z47" s="4">
        <v>0.56499999999999995</v>
      </c>
      <c r="AA47" s="4">
        <v>0.57899999999999996</v>
      </c>
      <c r="AB47" s="5">
        <v>6000</v>
      </c>
      <c r="AC47" s="9">
        <v>0.56102003642987253</v>
      </c>
      <c r="AD47" s="9">
        <v>0.56359649122807021</v>
      </c>
      <c r="AE47" s="10">
        <v>6201.05</v>
      </c>
    </row>
    <row r="48" spans="1:31" x14ac:dyDescent="0.35">
      <c r="A48" s="1" t="s">
        <v>148</v>
      </c>
      <c r="B48" s="4">
        <v>0.59199999999999997</v>
      </c>
      <c r="C48" s="4">
        <v>0.59899999999999998</v>
      </c>
      <c r="D48" s="5">
        <v>6781.8</v>
      </c>
      <c r="E48" s="4">
        <v>0.61399999999999999</v>
      </c>
      <c r="F48" s="4">
        <v>0.59799999999999998</v>
      </c>
      <c r="G48" s="5">
        <v>6955.5</v>
      </c>
      <c r="H48" s="4">
        <v>0.60199999999999998</v>
      </c>
      <c r="I48" s="4">
        <v>0.57999999999999996</v>
      </c>
      <c r="J48" s="5">
        <v>6664.43</v>
      </c>
      <c r="K48" s="4">
        <v>0.62</v>
      </c>
      <c r="L48" s="4">
        <v>0.60099999999999998</v>
      </c>
      <c r="M48" s="5">
        <v>6972.51</v>
      </c>
      <c r="N48" s="4">
        <v>0.62</v>
      </c>
      <c r="O48" s="4">
        <v>0.61699999999999999</v>
      </c>
      <c r="P48" s="5">
        <v>7091.34</v>
      </c>
      <c r="Q48" s="4">
        <v>0.60599999999999998</v>
      </c>
      <c r="R48" s="8">
        <v>0.59699999999999998</v>
      </c>
      <c r="S48" s="5">
        <v>7144.66</v>
      </c>
      <c r="T48" s="4">
        <v>0.60199999999999998</v>
      </c>
      <c r="U48" s="4">
        <v>0.60299999999999998</v>
      </c>
      <c r="V48" s="5">
        <v>7283.74</v>
      </c>
      <c r="W48" s="4" t="s">
        <v>60</v>
      </c>
      <c r="X48" s="4" t="s">
        <v>60</v>
      </c>
      <c r="Y48" s="5" t="s">
        <v>60</v>
      </c>
      <c r="Z48" s="4">
        <v>0.58399999999999996</v>
      </c>
      <c r="AA48" s="4">
        <v>0.58899999999999997</v>
      </c>
      <c r="AB48" s="5">
        <v>7424.09</v>
      </c>
      <c r="AC48" s="9">
        <v>0.58499942216572287</v>
      </c>
      <c r="AD48" s="9">
        <v>0.58552278820375336</v>
      </c>
      <c r="AE48" s="10">
        <v>7399.415</v>
      </c>
    </row>
    <row r="49" spans="1:31" x14ac:dyDescent="0.35">
      <c r="A49" s="1" t="s">
        <v>150</v>
      </c>
      <c r="B49" s="3" t="s">
        <v>60</v>
      </c>
      <c r="C49" s="4" t="s">
        <v>60</v>
      </c>
      <c r="D49" s="3" t="s">
        <v>60</v>
      </c>
      <c r="E49" s="3" t="s">
        <v>60</v>
      </c>
      <c r="F49" s="3" t="s">
        <v>60</v>
      </c>
      <c r="G49" s="3" t="s">
        <v>60</v>
      </c>
      <c r="H49" s="4">
        <v>0.64800000000000002</v>
      </c>
      <c r="I49" s="3" t="s">
        <v>60</v>
      </c>
      <c r="J49" s="5">
        <v>7340</v>
      </c>
      <c r="K49" s="4">
        <v>0.65900000000000003</v>
      </c>
      <c r="L49" s="3" t="s">
        <v>60</v>
      </c>
      <c r="M49" s="5">
        <v>7791</v>
      </c>
      <c r="N49" s="4">
        <v>0.59799999999999998</v>
      </c>
      <c r="O49" s="4">
        <v>0.69499999999999995</v>
      </c>
      <c r="P49" s="5">
        <v>6498</v>
      </c>
      <c r="Q49" s="4">
        <v>0.64200000000000002</v>
      </c>
      <c r="R49" s="8">
        <v>0.64600000000000002</v>
      </c>
      <c r="S49" s="5">
        <v>7341</v>
      </c>
      <c r="T49" s="4">
        <v>0.48599999999999999</v>
      </c>
      <c r="U49" s="4">
        <v>0.45800000000000002</v>
      </c>
      <c r="V49" s="5">
        <v>7342</v>
      </c>
      <c r="W49" s="4">
        <v>0.58199999999999996</v>
      </c>
      <c r="X49" s="4">
        <v>0.61899999999999999</v>
      </c>
      <c r="Y49" s="5">
        <v>7330.5</v>
      </c>
      <c r="Z49" s="4">
        <v>0.6</v>
      </c>
      <c r="AA49" s="4">
        <v>0.61699999999999999</v>
      </c>
      <c r="AB49" s="5">
        <v>7365</v>
      </c>
      <c r="AC49" s="9">
        <v>0.60280373831775702</v>
      </c>
      <c r="AD49" s="9">
        <v>0.60512820512820509</v>
      </c>
      <c r="AE49" s="10">
        <v>7691.5050000000001</v>
      </c>
    </row>
    <row r="50" spans="1:31" x14ac:dyDescent="0.35">
      <c r="A50" s="1" t="s">
        <v>152</v>
      </c>
      <c r="B50" s="4">
        <v>0.63900000000000001</v>
      </c>
      <c r="C50" s="4">
        <v>0.47299999999999998</v>
      </c>
      <c r="D50" s="5">
        <v>6425.77</v>
      </c>
      <c r="E50" s="4">
        <v>0.59399999999999997</v>
      </c>
      <c r="F50" s="4">
        <v>0.47899999999999998</v>
      </c>
      <c r="G50" s="5">
        <v>7131.96</v>
      </c>
      <c r="H50" s="4">
        <v>0.52300000000000002</v>
      </c>
      <c r="I50" s="4">
        <v>0.47899999999999998</v>
      </c>
      <c r="J50" s="5">
        <v>5518.5</v>
      </c>
      <c r="K50" s="4">
        <v>0.58099999999999996</v>
      </c>
      <c r="L50" s="4">
        <v>0.54700000000000004</v>
      </c>
      <c r="M50" s="5">
        <v>6342</v>
      </c>
      <c r="N50" s="4">
        <v>0.42899999999999999</v>
      </c>
      <c r="O50" s="4">
        <v>0.36399999999999999</v>
      </c>
      <c r="P50" s="5">
        <v>5352.13</v>
      </c>
      <c r="Q50" s="4">
        <v>0.52400000000000002</v>
      </c>
      <c r="R50" s="8">
        <v>0.48699999999999999</v>
      </c>
      <c r="S50" s="5">
        <v>6342</v>
      </c>
      <c r="T50" s="4">
        <v>0.53600000000000003</v>
      </c>
      <c r="U50" s="4">
        <v>0.439</v>
      </c>
      <c r="V50" s="5">
        <v>5371.26</v>
      </c>
      <c r="W50" s="4">
        <v>0.51600000000000001</v>
      </c>
      <c r="X50" s="4">
        <v>0.41299999999999998</v>
      </c>
      <c r="Y50" s="5">
        <v>5676</v>
      </c>
      <c r="Z50" s="4">
        <v>0.63300000000000001</v>
      </c>
      <c r="AA50" s="4">
        <v>0.47</v>
      </c>
      <c r="AB50" s="5">
        <v>5595.06</v>
      </c>
      <c r="AC50" s="9">
        <v>0.63445378151260501</v>
      </c>
      <c r="AD50" s="9">
        <v>0.45412844036697247</v>
      </c>
      <c r="AE50" s="10">
        <v>5595.06</v>
      </c>
    </row>
    <row r="51" spans="1:31" x14ac:dyDescent="0.35">
      <c r="A51" s="1" t="s">
        <v>154</v>
      </c>
      <c r="B51" s="4">
        <v>0.44400000000000001</v>
      </c>
      <c r="C51" s="4" t="s">
        <v>60</v>
      </c>
      <c r="D51" s="5">
        <v>4127.3</v>
      </c>
      <c r="E51" s="4">
        <v>7.0999999999999994E-2</v>
      </c>
      <c r="F51" s="4">
        <v>0.36399999999999999</v>
      </c>
      <c r="G51" s="5">
        <v>1356.79</v>
      </c>
      <c r="H51" s="4">
        <v>0.29599999999999999</v>
      </c>
      <c r="I51" s="4">
        <v>0.33300000000000002</v>
      </c>
      <c r="J51" s="5">
        <v>4773.5600000000004</v>
      </c>
      <c r="K51" s="4">
        <v>1</v>
      </c>
      <c r="L51" s="4">
        <v>7.0999999999999994E-2</v>
      </c>
      <c r="M51" s="5">
        <v>1123.31</v>
      </c>
      <c r="N51" s="4" t="s">
        <v>60</v>
      </c>
      <c r="O51" s="4">
        <v>0.25900000000000001</v>
      </c>
      <c r="P51" s="5" t="s">
        <v>60</v>
      </c>
      <c r="Q51" s="4">
        <v>0.32100000000000001</v>
      </c>
      <c r="R51" s="8">
        <v>0.216</v>
      </c>
      <c r="S51" s="5">
        <v>4162.5</v>
      </c>
      <c r="T51" s="4">
        <v>0.25</v>
      </c>
      <c r="U51" s="4">
        <v>0.19</v>
      </c>
      <c r="V51" s="5">
        <v>1123.31</v>
      </c>
      <c r="W51" s="4">
        <v>0.5</v>
      </c>
      <c r="X51" s="4">
        <v>0.25</v>
      </c>
      <c r="Y51" s="5">
        <v>9823.2199999999993</v>
      </c>
      <c r="Z51" s="4">
        <v>0.5</v>
      </c>
      <c r="AA51" s="4">
        <v>0.25</v>
      </c>
      <c r="AB51" s="5">
        <v>8428.84</v>
      </c>
      <c r="AC51" s="9">
        <v>0.5</v>
      </c>
      <c r="AD51" s="9">
        <v>0.25</v>
      </c>
      <c r="AE51" s="10">
        <v>8428.84</v>
      </c>
    </row>
    <row r="52" spans="1:31" x14ac:dyDescent="0.35">
      <c r="A52" s="1" t="s">
        <v>156</v>
      </c>
      <c r="B52" s="4">
        <v>0.65200000000000002</v>
      </c>
      <c r="C52" s="4" t="s">
        <v>60</v>
      </c>
      <c r="D52" s="5">
        <v>5856.27</v>
      </c>
      <c r="E52" s="4">
        <v>0.57399999999999995</v>
      </c>
      <c r="F52" s="4">
        <v>0.60399999999999998</v>
      </c>
      <c r="G52" s="5">
        <v>5508.33</v>
      </c>
      <c r="H52" s="4">
        <v>0.58799999999999997</v>
      </c>
      <c r="I52" s="4">
        <v>0.58099999999999996</v>
      </c>
      <c r="J52" s="5">
        <v>5880</v>
      </c>
      <c r="K52" s="4">
        <v>0.60799999999999998</v>
      </c>
      <c r="L52" s="4">
        <v>0.57099999999999995</v>
      </c>
      <c r="M52" s="5">
        <v>6090.98</v>
      </c>
      <c r="N52" s="4">
        <v>0.56000000000000005</v>
      </c>
      <c r="O52" s="4">
        <v>0.54200000000000004</v>
      </c>
      <c r="P52" s="5">
        <v>5133.75</v>
      </c>
      <c r="Q52" s="4">
        <v>0.58399999999999996</v>
      </c>
      <c r="R52" s="8">
        <v>0.57099999999999995</v>
      </c>
      <c r="S52" s="5">
        <v>5806.74</v>
      </c>
      <c r="T52" s="4">
        <v>0.57999999999999996</v>
      </c>
      <c r="U52" s="4">
        <v>0.55800000000000005</v>
      </c>
      <c r="V52" s="5">
        <v>6045.59</v>
      </c>
      <c r="W52" s="4">
        <v>0.58599999999999997</v>
      </c>
      <c r="X52" s="4">
        <v>0.56200000000000006</v>
      </c>
      <c r="Y52" s="5">
        <v>6195.24</v>
      </c>
      <c r="Z52" s="4">
        <v>0.59699999999999998</v>
      </c>
      <c r="AA52" s="4">
        <v>0.57699999999999996</v>
      </c>
      <c r="AB52" s="5">
        <v>6554.58</v>
      </c>
      <c r="AC52" s="9">
        <v>0.60332871012482658</v>
      </c>
      <c r="AD52" s="9">
        <v>0.57840440165061902</v>
      </c>
      <c r="AE52" s="10">
        <v>6924.36</v>
      </c>
    </row>
    <row r="53" spans="1:31" x14ac:dyDescent="0.35">
      <c r="A53" s="1" t="s">
        <v>158</v>
      </c>
      <c r="B53" s="4">
        <v>0.63100000000000001</v>
      </c>
      <c r="C53" s="4" t="s">
        <v>60</v>
      </c>
      <c r="D53" s="5">
        <v>7921.76</v>
      </c>
      <c r="E53" s="4">
        <v>0.65100000000000002</v>
      </c>
      <c r="F53" s="4">
        <v>0.57199999999999995</v>
      </c>
      <c r="G53" s="5">
        <v>8076.96</v>
      </c>
      <c r="H53" s="4">
        <v>0.63900000000000001</v>
      </c>
      <c r="I53" s="4">
        <v>0.54700000000000004</v>
      </c>
      <c r="J53" s="5">
        <v>6934.9</v>
      </c>
      <c r="K53" s="4">
        <v>0.65800000000000003</v>
      </c>
      <c r="L53" s="4">
        <v>0.621</v>
      </c>
      <c r="M53" s="5">
        <v>8120.15</v>
      </c>
      <c r="N53" s="4">
        <v>0.69099999999999995</v>
      </c>
      <c r="O53" s="4">
        <v>0.58399999999999996</v>
      </c>
      <c r="P53" s="5">
        <v>8643.01</v>
      </c>
      <c r="Q53" s="4">
        <v>0.64800000000000002</v>
      </c>
      <c r="R53" s="8">
        <v>0.59899999999999998</v>
      </c>
      <c r="S53" s="5">
        <v>8120.76</v>
      </c>
      <c r="T53" s="4">
        <v>0.60299999999999998</v>
      </c>
      <c r="U53" s="4">
        <v>0.60299999999999998</v>
      </c>
      <c r="V53" s="5">
        <v>8315.43</v>
      </c>
      <c r="W53" s="4">
        <v>0.56399999999999995</v>
      </c>
      <c r="X53" s="4">
        <v>0.56699999999999995</v>
      </c>
      <c r="Y53" s="5">
        <v>8658.75</v>
      </c>
      <c r="Z53" s="4">
        <v>0.57799999999999996</v>
      </c>
      <c r="AA53" s="4">
        <v>0.60199999999999998</v>
      </c>
      <c r="AB53" s="5">
        <v>8550.76</v>
      </c>
      <c r="AC53" s="9">
        <v>0.56589147286821706</v>
      </c>
      <c r="AD53" s="9">
        <v>0.56034482758620685</v>
      </c>
      <c r="AE53" s="10">
        <v>8343.85</v>
      </c>
    </row>
    <row r="54" spans="1:31" x14ac:dyDescent="0.35">
      <c r="A54" s="1" t="s">
        <v>160</v>
      </c>
      <c r="B54" s="4">
        <v>0.59499999999999997</v>
      </c>
      <c r="C54" s="4" t="s">
        <v>60</v>
      </c>
      <c r="D54" s="5">
        <v>5854.76</v>
      </c>
      <c r="E54" s="4">
        <v>0.58499999999999996</v>
      </c>
      <c r="F54" s="4">
        <v>0.55600000000000005</v>
      </c>
      <c r="G54" s="5">
        <v>4561.01</v>
      </c>
      <c r="H54" s="4">
        <v>0.42299999999999999</v>
      </c>
      <c r="I54" s="4">
        <v>0.61899999999999999</v>
      </c>
      <c r="J54" s="5">
        <v>5369.82</v>
      </c>
      <c r="K54" s="4">
        <v>0.375</v>
      </c>
      <c r="L54" s="4">
        <v>0.53700000000000003</v>
      </c>
      <c r="M54" s="5">
        <v>3856.59</v>
      </c>
      <c r="N54" s="4">
        <v>0.55600000000000005</v>
      </c>
      <c r="O54" s="4">
        <v>0.42299999999999999</v>
      </c>
      <c r="P54" s="5">
        <v>3093.75</v>
      </c>
      <c r="Q54" s="4">
        <v>0.45900000000000002</v>
      </c>
      <c r="R54" s="8">
        <v>0.503</v>
      </c>
      <c r="S54" s="5">
        <v>5350.78</v>
      </c>
      <c r="T54" s="4">
        <v>0.46800000000000003</v>
      </c>
      <c r="U54" s="4">
        <v>0.44900000000000001</v>
      </c>
      <c r="V54" s="5">
        <v>4902.74</v>
      </c>
      <c r="W54" s="4">
        <v>0.54400000000000004</v>
      </c>
      <c r="X54" s="4">
        <v>0.49399999999999999</v>
      </c>
      <c r="Y54" s="5">
        <v>6185.07</v>
      </c>
      <c r="Z54" s="4">
        <v>0.54</v>
      </c>
      <c r="AA54" s="4">
        <v>0.51400000000000001</v>
      </c>
      <c r="AB54" s="5">
        <v>6383.57</v>
      </c>
      <c r="AC54" s="9">
        <v>0.54761904761904767</v>
      </c>
      <c r="AD54" s="9">
        <v>0.5625</v>
      </c>
      <c r="AE54" s="10">
        <v>6665.66</v>
      </c>
    </row>
    <row r="55" spans="1:31" x14ac:dyDescent="0.35">
      <c r="A55" s="1" t="s">
        <v>162</v>
      </c>
      <c r="B55" s="4">
        <v>0.68500000000000005</v>
      </c>
      <c r="C55" s="4">
        <v>0.68600000000000005</v>
      </c>
      <c r="D55" s="5">
        <v>7116.25</v>
      </c>
      <c r="E55" s="4">
        <v>0.67100000000000004</v>
      </c>
      <c r="F55" s="4">
        <v>0.64300000000000002</v>
      </c>
      <c r="G55" s="5">
        <v>6877.63</v>
      </c>
      <c r="H55" s="4">
        <v>0.66800000000000004</v>
      </c>
      <c r="I55" s="4">
        <v>0.63800000000000001</v>
      </c>
      <c r="J55" s="5">
        <v>6526.12</v>
      </c>
      <c r="K55" s="4">
        <v>0.65300000000000002</v>
      </c>
      <c r="L55" s="4">
        <v>0.64300000000000002</v>
      </c>
      <c r="M55" s="5">
        <v>7038.01</v>
      </c>
      <c r="N55" s="4">
        <v>0.67100000000000004</v>
      </c>
      <c r="O55" s="4">
        <v>0.65400000000000003</v>
      </c>
      <c r="P55" s="5">
        <v>6950.64</v>
      </c>
      <c r="Q55" s="4">
        <v>0.65700000000000003</v>
      </c>
      <c r="R55" s="8">
        <v>0.64400000000000002</v>
      </c>
      <c r="S55" s="5">
        <v>6960.26</v>
      </c>
      <c r="T55" s="4">
        <v>0.624</v>
      </c>
      <c r="U55" s="4">
        <v>0.63</v>
      </c>
      <c r="V55" s="5">
        <v>7080.38</v>
      </c>
      <c r="W55" s="4">
        <v>0.621</v>
      </c>
      <c r="X55" s="4">
        <v>0.63400000000000001</v>
      </c>
      <c r="Y55" s="5">
        <v>7403.19</v>
      </c>
      <c r="Z55" s="4">
        <v>0.66300000000000003</v>
      </c>
      <c r="AA55" s="4">
        <v>0.64200000000000002</v>
      </c>
      <c r="AB55" s="5">
        <v>8674.4699999999993</v>
      </c>
      <c r="AC55" s="9">
        <v>0.61530612244897964</v>
      </c>
      <c r="AD55" s="9">
        <v>0.62042389210019266</v>
      </c>
      <c r="AE55" s="10">
        <v>7787.81</v>
      </c>
    </row>
    <row r="56" spans="1:31" x14ac:dyDescent="0.35">
      <c r="A56" s="1" t="s">
        <v>164</v>
      </c>
      <c r="B56" s="4">
        <v>0.65400000000000003</v>
      </c>
      <c r="C56" s="4">
        <v>0.625</v>
      </c>
      <c r="D56" s="5">
        <v>4744.09</v>
      </c>
      <c r="E56" s="4">
        <v>0.60699999999999998</v>
      </c>
      <c r="F56" s="4">
        <v>0.64</v>
      </c>
      <c r="G56" s="5">
        <v>6089.05</v>
      </c>
      <c r="H56" s="4">
        <v>0.621</v>
      </c>
      <c r="I56" s="4">
        <v>0.56899999999999995</v>
      </c>
      <c r="J56" s="5">
        <v>6042.37</v>
      </c>
      <c r="K56" s="4">
        <v>0.57499999999999996</v>
      </c>
      <c r="L56" s="4">
        <v>0.60699999999999998</v>
      </c>
      <c r="M56" s="5">
        <v>6428.13</v>
      </c>
      <c r="N56" s="4">
        <v>0.56899999999999995</v>
      </c>
      <c r="O56" s="4">
        <v>0.60499999999999998</v>
      </c>
      <c r="P56" s="5">
        <v>6556.23</v>
      </c>
      <c r="Q56" s="4">
        <v>0.57299999999999995</v>
      </c>
      <c r="R56" s="8">
        <v>0.59699999999999998</v>
      </c>
      <c r="S56" s="5">
        <v>6317.16</v>
      </c>
      <c r="T56" s="4">
        <v>0.55000000000000004</v>
      </c>
      <c r="U56" s="4">
        <v>0.55300000000000005</v>
      </c>
      <c r="V56" s="5">
        <v>6365.74</v>
      </c>
      <c r="W56" s="4">
        <v>0.53600000000000003</v>
      </c>
      <c r="X56" s="4">
        <v>0.52300000000000002</v>
      </c>
      <c r="Y56" s="5">
        <v>6094.53</v>
      </c>
      <c r="Z56" s="4">
        <v>0.52800000000000002</v>
      </c>
      <c r="AA56" s="4">
        <v>0.51700000000000002</v>
      </c>
      <c r="AB56" s="5">
        <v>5343.1</v>
      </c>
      <c r="AC56" s="9">
        <v>0.55223880597014929</v>
      </c>
      <c r="AD56" s="9">
        <v>0.50145772594752192</v>
      </c>
      <c r="AE56" s="10">
        <v>5784.1100000000006</v>
      </c>
    </row>
    <row r="57" spans="1:31" x14ac:dyDescent="0.35">
      <c r="A57" s="1" t="s">
        <v>166</v>
      </c>
      <c r="B57" s="4"/>
      <c r="C57" s="4"/>
      <c r="D57" s="5"/>
      <c r="E57" s="4"/>
      <c r="F57" s="4"/>
      <c r="G57" s="5"/>
      <c r="H57" s="4"/>
      <c r="I57" s="4"/>
      <c r="J57" s="5"/>
      <c r="K57" s="4"/>
      <c r="L57" s="4"/>
      <c r="M57" s="5"/>
      <c r="N57" s="4"/>
      <c r="O57" s="4"/>
      <c r="P57" s="5"/>
      <c r="Q57" s="4"/>
      <c r="R57" s="8"/>
      <c r="S57" s="5"/>
      <c r="T57" s="4"/>
      <c r="U57" s="4"/>
      <c r="V57" s="5"/>
      <c r="W57" s="4"/>
      <c r="X57" s="4"/>
      <c r="Y57" s="5"/>
      <c r="Z57" s="4"/>
      <c r="AA57" s="4"/>
      <c r="AB57" s="5"/>
      <c r="AC57" s="9"/>
      <c r="AD57" s="9"/>
      <c r="AE57" s="10"/>
    </row>
    <row r="58" spans="1:31" s="12" customFormat="1" ht="15.5" x14ac:dyDescent="0.35">
      <c r="A58" s="11" t="s">
        <v>167</v>
      </c>
      <c r="B58" s="121">
        <v>43190</v>
      </c>
      <c r="C58" s="121"/>
      <c r="D58" s="121"/>
      <c r="E58" s="118">
        <v>43281</v>
      </c>
      <c r="F58" s="118"/>
      <c r="G58" s="118"/>
      <c r="H58" s="121">
        <v>43373</v>
      </c>
      <c r="I58" s="121"/>
      <c r="J58" s="121"/>
      <c r="K58" s="118">
        <v>43465</v>
      </c>
      <c r="L58" s="118"/>
      <c r="M58" s="118"/>
      <c r="N58" s="121">
        <v>43555</v>
      </c>
      <c r="O58" s="121"/>
      <c r="P58" s="121"/>
      <c r="Q58" s="118">
        <v>43646</v>
      </c>
      <c r="R58" s="118"/>
      <c r="S58" s="118"/>
      <c r="T58" s="121">
        <v>43738</v>
      </c>
      <c r="U58" s="121"/>
      <c r="V58" s="121"/>
      <c r="W58" s="118">
        <v>43830</v>
      </c>
      <c r="X58" s="118"/>
      <c r="Y58" s="118"/>
      <c r="Z58" s="121">
        <v>43921</v>
      </c>
      <c r="AA58" s="122"/>
      <c r="AB58" s="122"/>
      <c r="AC58" s="118">
        <v>44012</v>
      </c>
      <c r="AD58" s="120"/>
      <c r="AE58" s="120"/>
    </row>
    <row r="59" spans="1:31" ht="18" customHeight="1" x14ac:dyDescent="0.35">
      <c r="A59" s="1" t="s">
        <v>47</v>
      </c>
      <c r="B59" s="6" t="s">
        <v>180</v>
      </c>
      <c r="C59" s="6" t="s">
        <v>181</v>
      </c>
      <c r="D59" s="6" t="s">
        <v>182</v>
      </c>
      <c r="E59" s="6" t="s">
        <v>168</v>
      </c>
      <c r="F59" s="6" t="s">
        <v>169</v>
      </c>
      <c r="G59" s="6" t="s">
        <v>170</v>
      </c>
      <c r="H59" s="6" t="s">
        <v>183</v>
      </c>
      <c r="I59" s="6" t="s">
        <v>184</v>
      </c>
      <c r="J59" s="6" t="s">
        <v>185</v>
      </c>
      <c r="K59" s="6" t="s">
        <v>186</v>
      </c>
      <c r="L59" s="6" t="s">
        <v>187</v>
      </c>
      <c r="M59" s="6" t="s">
        <v>188</v>
      </c>
      <c r="N59" s="6" t="s">
        <v>189</v>
      </c>
      <c r="O59" s="6" t="s">
        <v>190</v>
      </c>
      <c r="P59" s="6" t="s">
        <v>191</v>
      </c>
      <c r="Q59" s="6" t="s">
        <v>172</v>
      </c>
      <c r="R59" s="6" t="s">
        <v>173</v>
      </c>
      <c r="S59" s="6" t="s">
        <v>174</v>
      </c>
      <c r="T59" s="6" t="s">
        <v>192</v>
      </c>
      <c r="U59" s="6" t="s">
        <v>193</v>
      </c>
      <c r="V59" s="6" t="s">
        <v>194</v>
      </c>
      <c r="W59" s="6" t="s">
        <v>195</v>
      </c>
      <c r="X59" s="6" t="s">
        <v>196</v>
      </c>
      <c r="Y59" s="6" t="s">
        <v>197</v>
      </c>
      <c r="Z59" s="6" t="s">
        <v>198</v>
      </c>
      <c r="AA59" s="6" t="s">
        <v>199</v>
      </c>
      <c r="AB59" s="6" t="s">
        <v>200</v>
      </c>
      <c r="AC59" s="6" t="s">
        <v>176</v>
      </c>
      <c r="AD59" s="6" t="s">
        <v>177</v>
      </c>
      <c r="AE59" s="6" t="s">
        <v>178</v>
      </c>
    </row>
    <row r="60" spans="1:31" x14ac:dyDescent="0.35">
      <c r="A60" s="1" t="s">
        <v>2</v>
      </c>
      <c r="B60" s="4">
        <v>0.67</v>
      </c>
      <c r="C60" s="4">
        <v>0.65200000000000002</v>
      </c>
      <c r="D60" s="5">
        <v>5433.73</v>
      </c>
      <c r="E60" s="4">
        <v>0.66800000000000004</v>
      </c>
      <c r="F60" s="4">
        <v>0.63500000000000001</v>
      </c>
      <c r="G60" s="5">
        <v>5977.47</v>
      </c>
      <c r="H60" s="4">
        <v>0.66</v>
      </c>
      <c r="I60" s="4">
        <v>0.629</v>
      </c>
      <c r="J60" s="5">
        <v>5803.8</v>
      </c>
      <c r="K60" s="4">
        <v>0.64800000000000002</v>
      </c>
      <c r="L60" s="4">
        <v>0.65100000000000002</v>
      </c>
      <c r="M60" s="5">
        <v>6054.2</v>
      </c>
      <c r="N60" s="4">
        <v>0.64</v>
      </c>
      <c r="O60" s="4">
        <v>0.65900000000000003</v>
      </c>
      <c r="P60" s="5">
        <v>5814.07</v>
      </c>
      <c r="Q60" s="4">
        <v>0.65100000000000002</v>
      </c>
      <c r="R60" s="8">
        <v>0.65100000000000002</v>
      </c>
      <c r="S60" s="5">
        <v>5976.49</v>
      </c>
      <c r="T60" s="4">
        <v>0.623</v>
      </c>
      <c r="U60" s="4">
        <v>0.622</v>
      </c>
      <c r="V60" s="5">
        <v>5901.17</v>
      </c>
      <c r="W60" s="4">
        <v>0.625</v>
      </c>
      <c r="X60" s="4">
        <v>0.61599999999999999</v>
      </c>
      <c r="Y60" s="5">
        <v>5899.08</v>
      </c>
      <c r="Z60" s="4">
        <v>0.63600000000000001</v>
      </c>
      <c r="AA60" s="4">
        <v>0.61699999999999999</v>
      </c>
      <c r="AB60" s="5">
        <v>5980.76</v>
      </c>
      <c r="AC60" s="9">
        <v>0.58108861229797515</v>
      </c>
      <c r="AD60" s="9">
        <v>0.56549165120593692</v>
      </c>
      <c r="AE60" s="10">
        <v>4807.7299999999996</v>
      </c>
    </row>
    <row r="61" spans="1:31" x14ac:dyDescent="0.35">
      <c r="A61" s="1" t="s">
        <v>59</v>
      </c>
      <c r="B61" s="4">
        <v>0.58899999999999997</v>
      </c>
      <c r="C61" s="3" t="s">
        <v>60</v>
      </c>
      <c r="D61" s="5">
        <v>8429.6200000000008</v>
      </c>
      <c r="E61" s="4">
        <v>0.54200000000000004</v>
      </c>
      <c r="F61" s="4">
        <v>0.51</v>
      </c>
      <c r="G61" s="5">
        <v>6840.4</v>
      </c>
      <c r="H61" s="4">
        <v>0.51600000000000001</v>
      </c>
      <c r="I61" s="4">
        <v>0.47099999999999997</v>
      </c>
      <c r="J61" s="5">
        <v>6608.41</v>
      </c>
      <c r="K61" s="4">
        <v>0.58599999999999997</v>
      </c>
      <c r="L61" s="4">
        <v>0.53900000000000003</v>
      </c>
      <c r="M61" s="5">
        <v>6619.88</v>
      </c>
      <c r="N61" s="4">
        <v>0.61199999999999999</v>
      </c>
      <c r="O61" s="4">
        <v>0.52600000000000002</v>
      </c>
      <c r="P61" s="5">
        <v>8469.39</v>
      </c>
      <c r="Q61" s="4">
        <v>0.55800000000000005</v>
      </c>
      <c r="R61" s="8">
        <v>0.51800000000000002</v>
      </c>
      <c r="S61" s="5">
        <v>7083.22</v>
      </c>
      <c r="T61" s="4">
        <v>0.55900000000000005</v>
      </c>
      <c r="U61" s="4">
        <v>0.51900000000000002</v>
      </c>
      <c r="V61" s="5">
        <v>7376.68</v>
      </c>
      <c r="W61" s="4">
        <v>0.56000000000000005</v>
      </c>
      <c r="X61" s="4">
        <v>0.51600000000000001</v>
      </c>
      <c r="Y61" s="5">
        <v>7960.4</v>
      </c>
      <c r="Z61" s="4" t="s">
        <v>60</v>
      </c>
      <c r="AA61" s="4" t="s">
        <v>60</v>
      </c>
      <c r="AB61" s="5" t="s">
        <v>60</v>
      </c>
      <c r="AC61" s="9" t="s">
        <v>60</v>
      </c>
      <c r="AD61" s="9" t="s">
        <v>60</v>
      </c>
      <c r="AE61" s="10" t="s">
        <v>60</v>
      </c>
    </row>
    <row r="62" spans="1:31" x14ac:dyDescent="0.35">
      <c r="A62" s="1" t="s">
        <v>62</v>
      </c>
      <c r="B62" s="4">
        <v>0.61699999999999999</v>
      </c>
      <c r="C62" s="4">
        <v>0.54500000000000004</v>
      </c>
      <c r="D62" s="5">
        <v>6081.19</v>
      </c>
      <c r="E62" s="4">
        <v>0.629</v>
      </c>
      <c r="F62" s="4">
        <v>0.6</v>
      </c>
      <c r="G62" s="5">
        <v>6186.79</v>
      </c>
      <c r="H62" s="4">
        <v>0.64100000000000001</v>
      </c>
      <c r="I62" s="4">
        <v>0.57099999999999995</v>
      </c>
      <c r="J62" s="5">
        <v>5746.82</v>
      </c>
      <c r="K62" s="4">
        <v>0.61399999999999999</v>
      </c>
      <c r="L62" s="4">
        <v>0.55600000000000005</v>
      </c>
      <c r="M62" s="5">
        <v>6346.17</v>
      </c>
      <c r="N62" s="4">
        <v>0.623</v>
      </c>
      <c r="O62" s="4">
        <v>0.58399999999999996</v>
      </c>
      <c r="P62" s="5">
        <v>6666.65</v>
      </c>
      <c r="Q62" s="4">
        <v>0.627</v>
      </c>
      <c r="R62" s="8">
        <v>0.56000000000000005</v>
      </c>
      <c r="S62" s="5">
        <v>6355.05</v>
      </c>
      <c r="T62" s="4">
        <v>0.61</v>
      </c>
      <c r="U62" s="4">
        <v>0.54900000000000004</v>
      </c>
      <c r="V62" s="5">
        <v>6421.39</v>
      </c>
      <c r="W62" s="4">
        <v>0.61799999999999999</v>
      </c>
      <c r="X62" s="4">
        <v>0.55900000000000005</v>
      </c>
      <c r="Y62" s="5">
        <v>6578.53</v>
      </c>
      <c r="Z62" s="4">
        <v>0.61499999999999999</v>
      </c>
      <c r="AA62" s="4">
        <v>0.55300000000000005</v>
      </c>
      <c r="AB62" s="5">
        <v>6662.17</v>
      </c>
      <c r="AC62" s="9">
        <v>0.61195251739664347</v>
      </c>
      <c r="AD62" s="9">
        <v>0.55182186234817809</v>
      </c>
      <c r="AE62" s="10">
        <v>6768.0150000000003</v>
      </c>
    </row>
    <row r="63" spans="1:31" x14ac:dyDescent="0.35">
      <c r="A63" s="1" t="s">
        <v>64</v>
      </c>
      <c r="B63" s="4">
        <v>0.66300000000000003</v>
      </c>
      <c r="C63" s="4">
        <v>0.626</v>
      </c>
      <c r="D63" s="5">
        <v>6063.15</v>
      </c>
      <c r="E63" s="4">
        <v>0.60599999999999998</v>
      </c>
      <c r="F63" s="4">
        <v>0.64200000000000002</v>
      </c>
      <c r="G63" s="5">
        <v>6436.4</v>
      </c>
      <c r="H63" s="4">
        <v>0.624</v>
      </c>
      <c r="I63" s="4">
        <v>0.63500000000000001</v>
      </c>
      <c r="J63" s="5">
        <v>5609.94</v>
      </c>
      <c r="K63" s="4">
        <v>0.65600000000000003</v>
      </c>
      <c r="L63" s="4">
        <v>0.60099999999999998</v>
      </c>
      <c r="M63" s="5">
        <v>6164.58</v>
      </c>
      <c r="N63" s="4">
        <v>0.64100000000000001</v>
      </c>
      <c r="O63" s="4">
        <v>0.61899999999999999</v>
      </c>
      <c r="P63" s="5">
        <v>6215.1</v>
      </c>
      <c r="Q63" s="4">
        <v>0.61599999999999999</v>
      </c>
      <c r="R63" s="8">
        <v>0.59499999999999997</v>
      </c>
      <c r="S63" s="5">
        <v>5774.99</v>
      </c>
      <c r="T63" s="4">
        <v>0.61799999999999999</v>
      </c>
      <c r="U63" s="4">
        <v>0.59099999999999997</v>
      </c>
      <c r="V63" s="5">
        <v>5857.14</v>
      </c>
      <c r="W63" s="4">
        <v>0.64100000000000001</v>
      </c>
      <c r="X63" s="4">
        <v>0.63600000000000001</v>
      </c>
      <c r="Y63" s="5">
        <v>6287.03</v>
      </c>
      <c r="Z63" s="4">
        <v>0.629</v>
      </c>
      <c r="AA63" s="4">
        <v>0.63300000000000001</v>
      </c>
      <c r="AB63" s="5">
        <v>6323.69</v>
      </c>
      <c r="AC63" s="9">
        <v>0.629718875502008</v>
      </c>
      <c r="AD63" s="9">
        <v>0.62716981132075467</v>
      </c>
      <c r="AE63" s="10">
        <v>6511.63</v>
      </c>
    </row>
    <row r="64" spans="1:31" x14ac:dyDescent="0.35">
      <c r="A64" s="1" t="s">
        <v>66</v>
      </c>
      <c r="B64" s="4">
        <v>0.51</v>
      </c>
      <c r="C64" s="3" t="s">
        <v>60</v>
      </c>
      <c r="D64" s="5">
        <v>7197.94</v>
      </c>
      <c r="E64" s="4">
        <v>0.52300000000000002</v>
      </c>
      <c r="F64" s="4">
        <v>0.502</v>
      </c>
      <c r="G64" s="5">
        <v>7117.04</v>
      </c>
      <c r="H64" s="4">
        <v>0.51600000000000001</v>
      </c>
      <c r="I64" s="4">
        <v>0.50600000000000001</v>
      </c>
      <c r="J64" s="5">
        <v>7061.02</v>
      </c>
      <c r="K64" s="4">
        <v>0.50700000000000001</v>
      </c>
      <c r="L64" s="4">
        <v>0.51300000000000001</v>
      </c>
      <c r="M64" s="5">
        <v>7138.32</v>
      </c>
      <c r="N64" s="4">
        <v>0.504</v>
      </c>
      <c r="O64" s="4">
        <v>0.51</v>
      </c>
      <c r="P64" s="5">
        <v>7884.04</v>
      </c>
      <c r="Q64" s="4">
        <v>0.52</v>
      </c>
      <c r="R64" s="8">
        <v>0.51900000000000002</v>
      </c>
      <c r="S64" s="5">
        <v>7451.8</v>
      </c>
      <c r="T64" s="4">
        <v>0.51200000000000001</v>
      </c>
      <c r="U64" s="4">
        <v>0.51200000000000001</v>
      </c>
      <c r="V64" s="5">
        <v>7610.88</v>
      </c>
      <c r="W64" s="4">
        <v>0.51500000000000001</v>
      </c>
      <c r="X64" s="4">
        <v>0.51200000000000001</v>
      </c>
      <c r="Y64" s="5">
        <v>7773.88</v>
      </c>
      <c r="Z64" s="4">
        <v>0.51700000000000002</v>
      </c>
      <c r="AA64" s="4">
        <v>0.50700000000000001</v>
      </c>
      <c r="AB64" s="5">
        <v>7756.25</v>
      </c>
      <c r="AC64" s="9">
        <v>0.50719853278312699</v>
      </c>
      <c r="AD64" s="9">
        <v>0.50864491951281832</v>
      </c>
      <c r="AE64" s="10">
        <v>7950.58</v>
      </c>
    </row>
    <row r="65" spans="1:31" x14ac:dyDescent="0.35">
      <c r="A65" s="1" t="s">
        <v>68</v>
      </c>
      <c r="B65" s="4">
        <v>0</v>
      </c>
      <c r="C65" s="3" t="s">
        <v>60</v>
      </c>
      <c r="D65" s="3" t="s">
        <v>60</v>
      </c>
      <c r="E65" s="3" t="s">
        <v>60</v>
      </c>
      <c r="F65" s="4">
        <v>1</v>
      </c>
      <c r="G65" s="3" t="s">
        <v>60</v>
      </c>
      <c r="H65" s="4">
        <v>0.61699999999999999</v>
      </c>
      <c r="I65" s="4">
        <v>0</v>
      </c>
      <c r="J65" s="5">
        <v>6905.26</v>
      </c>
      <c r="K65" s="4">
        <v>0.61299999999999999</v>
      </c>
      <c r="L65" s="3" t="s">
        <v>60</v>
      </c>
      <c r="M65" s="5">
        <v>6336.75</v>
      </c>
      <c r="N65" s="4">
        <v>0.65100000000000002</v>
      </c>
      <c r="O65" s="4">
        <v>0.626</v>
      </c>
      <c r="P65" s="5">
        <v>6920.67</v>
      </c>
      <c r="Q65" s="4">
        <v>0.63</v>
      </c>
      <c r="R65" s="8">
        <v>0.63100000000000001</v>
      </c>
      <c r="S65" s="5">
        <v>6855.66</v>
      </c>
      <c r="T65" s="4">
        <v>0.61899999999999999</v>
      </c>
      <c r="U65" s="4">
        <v>0.60599999999999998</v>
      </c>
      <c r="V65" s="5">
        <v>6892.5</v>
      </c>
      <c r="W65" s="4">
        <v>0.63500000000000001</v>
      </c>
      <c r="X65" s="4">
        <v>0.61699999999999999</v>
      </c>
      <c r="Y65" s="5">
        <v>7161.7</v>
      </c>
      <c r="Z65" s="4">
        <v>0.61699999999999999</v>
      </c>
      <c r="AA65" s="4">
        <v>0.60599999999999998</v>
      </c>
      <c r="AB65" s="5">
        <v>7183.56</v>
      </c>
      <c r="AC65" s="9">
        <v>0.61182689131152956</v>
      </c>
      <c r="AD65" s="9">
        <v>0.59981372244644515</v>
      </c>
      <c r="AE65" s="10">
        <v>7155.12</v>
      </c>
    </row>
    <row r="66" spans="1:31" x14ac:dyDescent="0.35">
      <c r="A66" s="1" t="s">
        <v>70</v>
      </c>
      <c r="B66" s="4">
        <v>0.45700000000000002</v>
      </c>
      <c r="C66" s="3" t="s">
        <v>60</v>
      </c>
      <c r="D66" s="5">
        <v>7838.97</v>
      </c>
      <c r="E66" s="4">
        <v>0.52300000000000002</v>
      </c>
      <c r="F66" s="4">
        <v>0.49399999999999999</v>
      </c>
      <c r="G66" s="5">
        <v>7598.72</v>
      </c>
      <c r="H66" s="4">
        <v>0.54400000000000004</v>
      </c>
      <c r="I66" s="4">
        <v>0.41699999999999998</v>
      </c>
      <c r="J66" s="5">
        <v>6208.4</v>
      </c>
      <c r="K66" s="4">
        <v>0.54300000000000004</v>
      </c>
      <c r="L66" s="4">
        <v>0.52200000000000002</v>
      </c>
      <c r="M66" s="5">
        <v>6790</v>
      </c>
      <c r="N66" s="4">
        <v>0.55500000000000005</v>
      </c>
      <c r="O66" s="4">
        <v>0.51</v>
      </c>
      <c r="P66" s="5">
        <v>8574.2999999999993</v>
      </c>
      <c r="Q66" s="4">
        <v>0.625</v>
      </c>
      <c r="R66" s="8">
        <v>0.57299999999999995</v>
      </c>
      <c r="S66" s="5">
        <v>7401.9</v>
      </c>
      <c r="T66" s="4">
        <v>0.47899999999999998</v>
      </c>
      <c r="U66" s="4">
        <v>0.44400000000000001</v>
      </c>
      <c r="V66" s="5">
        <v>7676.07</v>
      </c>
      <c r="W66" s="4">
        <v>0.59599999999999997</v>
      </c>
      <c r="X66" s="4">
        <v>0.56999999999999995</v>
      </c>
      <c r="Y66" s="5">
        <v>7267.31</v>
      </c>
      <c r="Z66" s="4">
        <v>0.59099999999999997</v>
      </c>
      <c r="AA66" s="4">
        <v>0.55700000000000005</v>
      </c>
      <c r="AB66" s="5">
        <v>6905.75</v>
      </c>
      <c r="AC66" s="9">
        <v>0.57255244755244761</v>
      </c>
      <c r="AD66" s="9">
        <v>0.54163231657048638</v>
      </c>
      <c r="AE66" s="10">
        <v>6781.18</v>
      </c>
    </row>
    <row r="67" spans="1:31" x14ac:dyDescent="0.35">
      <c r="A67" s="1" t="s">
        <v>72</v>
      </c>
      <c r="B67" s="4">
        <v>0.65800000000000003</v>
      </c>
      <c r="C67" s="4">
        <v>0.61599999999999999</v>
      </c>
      <c r="D67" s="5">
        <v>6109.8</v>
      </c>
      <c r="E67" s="4">
        <v>0.60499999999999998</v>
      </c>
      <c r="F67" s="4">
        <v>0.63400000000000001</v>
      </c>
      <c r="G67" s="5">
        <v>6020.92</v>
      </c>
      <c r="H67" s="4">
        <v>0.58399999999999996</v>
      </c>
      <c r="I67" s="4">
        <v>0.63700000000000001</v>
      </c>
      <c r="J67" s="5">
        <v>6061</v>
      </c>
      <c r="K67" s="4">
        <v>0.63900000000000001</v>
      </c>
      <c r="L67" s="4">
        <v>0.57599999999999996</v>
      </c>
      <c r="M67" s="5">
        <v>6354.52</v>
      </c>
      <c r="N67" s="4">
        <v>0.64500000000000002</v>
      </c>
      <c r="O67" s="4">
        <v>0.56999999999999995</v>
      </c>
      <c r="P67" s="5">
        <v>6137.4</v>
      </c>
      <c r="Q67" s="4">
        <v>0.55400000000000005</v>
      </c>
      <c r="R67" s="8">
        <v>0.49299999999999999</v>
      </c>
      <c r="S67" s="5">
        <v>6672.96</v>
      </c>
      <c r="T67" s="4">
        <v>0.57299999999999995</v>
      </c>
      <c r="U67" s="4">
        <v>0.44800000000000001</v>
      </c>
      <c r="V67" s="5">
        <v>7856.58</v>
      </c>
      <c r="W67" s="4">
        <v>0.624</v>
      </c>
      <c r="X67" s="4">
        <v>0.62</v>
      </c>
      <c r="Y67" s="5">
        <v>6313.68</v>
      </c>
      <c r="Z67" s="4">
        <v>0.59699999999999998</v>
      </c>
      <c r="AA67" s="4">
        <v>0.61199999999999999</v>
      </c>
      <c r="AB67" s="5">
        <v>6468.68</v>
      </c>
      <c r="AC67" s="9">
        <v>0.52727272727272723</v>
      </c>
      <c r="AD67" s="9">
        <v>0.58208955223880599</v>
      </c>
      <c r="AE67" s="10">
        <v>9749.32</v>
      </c>
    </row>
    <row r="68" spans="1:31" x14ac:dyDescent="0.35">
      <c r="A68" s="1" t="s">
        <v>74</v>
      </c>
      <c r="B68" s="4">
        <v>0.54200000000000004</v>
      </c>
      <c r="C68" s="3" t="s">
        <v>60</v>
      </c>
      <c r="D68" s="5">
        <v>6598.5</v>
      </c>
      <c r="E68" s="4">
        <v>0.52500000000000002</v>
      </c>
      <c r="F68" s="4">
        <v>0.51200000000000001</v>
      </c>
      <c r="G68" s="5">
        <v>6404</v>
      </c>
      <c r="H68" s="4">
        <v>0.51200000000000001</v>
      </c>
      <c r="I68" s="4">
        <v>0.48399999999999999</v>
      </c>
      <c r="J68" s="5">
        <v>8526</v>
      </c>
      <c r="K68" s="4">
        <v>0.44400000000000001</v>
      </c>
      <c r="L68" s="4">
        <v>0.5</v>
      </c>
      <c r="M68" s="5">
        <v>7098.5</v>
      </c>
      <c r="N68" s="4">
        <v>0.44900000000000001</v>
      </c>
      <c r="O68" s="4">
        <v>0.54200000000000004</v>
      </c>
      <c r="P68" s="5">
        <v>7177.38</v>
      </c>
      <c r="Q68" s="4">
        <v>0.46300000000000002</v>
      </c>
      <c r="R68" s="8">
        <v>0.5</v>
      </c>
      <c r="S68" s="5">
        <v>7781</v>
      </c>
      <c r="T68" s="4">
        <v>0.40699999999999997</v>
      </c>
      <c r="U68" s="4">
        <v>0.42499999999999999</v>
      </c>
      <c r="V68" s="5">
        <v>7520</v>
      </c>
      <c r="W68" s="4">
        <v>0.46800000000000003</v>
      </c>
      <c r="X68" s="4">
        <v>0.503</v>
      </c>
      <c r="Y68" s="5">
        <v>8142</v>
      </c>
      <c r="Z68" s="4">
        <v>0.48499999999999999</v>
      </c>
      <c r="AA68" s="4">
        <v>0.504</v>
      </c>
      <c r="AB68" s="5">
        <v>8789</v>
      </c>
      <c r="AC68" s="9">
        <v>0.48582230623818523</v>
      </c>
      <c r="AD68" s="9">
        <v>0.52307692307692311</v>
      </c>
      <c r="AE68" s="10">
        <v>8757</v>
      </c>
    </row>
    <row r="69" spans="1:31" x14ac:dyDescent="0.35">
      <c r="A69" s="1" t="s">
        <v>76</v>
      </c>
      <c r="B69" s="4">
        <v>0.60899999999999999</v>
      </c>
      <c r="C69" s="3" t="s">
        <v>60</v>
      </c>
      <c r="D69" s="5">
        <v>6324</v>
      </c>
      <c r="E69" s="4">
        <v>0.57999999999999996</v>
      </c>
      <c r="F69" s="4">
        <v>0.60099999999999998</v>
      </c>
      <c r="G69" s="5">
        <v>6552</v>
      </c>
      <c r="H69" s="4">
        <v>0.58699999999999997</v>
      </c>
      <c r="I69" s="4">
        <v>0.58699999999999997</v>
      </c>
      <c r="J69" s="5">
        <v>6274</v>
      </c>
      <c r="K69" s="4">
        <v>0.60399999999999998</v>
      </c>
      <c r="L69" s="4">
        <v>0.56999999999999995</v>
      </c>
      <c r="M69" s="5">
        <v>6322</v>
      </c>
      <c r="N69" s="4">
        <v>0.54700000000000004</v>
      </c>
      <c r="O69" s="4">
        <v>0.57399999999999995</v>
      </c>
      <c r="P69" s="5">
        <v>6587.5</v>
      </c>
      <c r="Q69" s="4">
        <v>0.58299999999999996</v>
      </c>
      <c r="R69" s="8">
        <v>0.58299999999999996</v>
      </c>
      <c r="S69" s="5">
        <v>6446</v>
      </c>
      <c r="T69" s="4">
        <v>0.46500000000000002</v>
      </c>
      <c r="U69" s="4">
        <v>0.43</v>
      </c>
      <c r="V69" s="5">
        <v>6495</v>
      </c>
      <c r="W69" s="4">
        <v>0.58199999999999996</v>
      </c>
      <c r="X69" s="4">
        <v>0.56999999999999995</v>
      </c>
      <c r="Y69" s="5">
        <v>6448</v>
      </c>
      <c r="Z69" s="4">
        <v>0.60599999999999998</v>
      </c>
      <c r="AA69" s="4">
        <v>0.57999999999999996</v>
      </c>
      <c r="AB69" s="5">
        <v>6442</v>
      </c>
      <c r="AC69" s="9">
        <v>0.6106167769412123</v>
      </c>
      <c r="AD69" s="9">
        <v>0.57210776545166397</v>
      </c>
      <c r="AE69" s="10">
        <v>6369</v>
      </c>
    </row>
    <row r="70" spans="1:31" x14ac:dyDescent="0.35">
      <c r="A70" s="1" t="s">
        <v>78</v>
      </c>
      <c r="B70" s="4">
        <v>0.64200000000000002</v>
      </c>
      <c r="C70" s="3" t="s">
        <v>60</v>
      </c>
      <c r="D70" s="5">
        <v>6141</v>
      </c>
      <c r="E70" s="4">
        <v>0.63700000000000001</v>
      </c>
      <c r="F70" s="4">
        <v>0.624</v>
      </c>
      <c r="G70" s="5">
        <v>6492.61</v>
      </c>
      <c r="H70" s="4">
        <v>0.63</v>
      </c>
      <c r="I70" s="4">
        <v>0.621</v>
      </c>
      <c r="J70" s="5">
        <v>5996.94</v>
      </c>
      <c r="K70" s="4">
        <v>0.61599999999999999</v>
      </c>
      <c r="L70" s="4">
        <v>0.623</v>
      </c>
      <c r="M70" s="5">
        <v>6537.34</v>
      </c>
      <c r="N70" s="4">
        <v>0.63200000000000001</v>
      </c>
      <c r="O70" s="4">
        <v>0.61399999999999999</v>
      </c>
      <c r="P70" s="5">
        <v>6847.12</v>
      </c>
      <c r="Q70" s="4">
        <v>0.64400000000000002</v>
      </c>
      <c r="R70" s="8">
        <v>0.63800000000000001</v>
      </c>
      <c r="S70" s="5">
        <v>6607.25</v>
      </c>
      <c r="T70" s="4">
        <v>0.61499999999999999</v>
      </c>
      <c r="U70" s="4">
        <v>0.61399999999999999</v>
      </c>
      <c r="V70" s="5">
        <v>6725.04</v>
      </c>
      <c r="W70" s="4">
        <v>0.626</v>
      </c>
      <c r="X70" s="4">
        <v>0.61299999999999999</v>
      </c>
      <c r="Y70" s="5">
        <v>6850.92</v>
      </c>
      <c r="Z70" s="4">
        <v>0.627</v>
      </c>
      <c r="AA70" s="4">
        <v>0.61399999999999999</v>
      </c>
      <c r="AB70" s="5">
        <v>6924</v>
      </c>
      <c r="AC70" s="9">
        <v>0.63700473729543494</v>
      </c>
      <c r="AD70" s="9">
        <v>0.62117219977750449</v>
      </c>
      <c r="AE70" s="10">
        <v>6996.94</v>
      </c>
    </row>
    <row r="71" spans="1:31" x14ac:dyDescent="0.35">
      <c r="A71" s="1" t="s">
        <v>80</v>
      </c>
      <c r="B71" s="4">
        <v>0</v>
      </c>
      <c r="C71" s="3" t="s">
        <v>60</v>
      </c>
      <c r="D71" s="3" t="s">
        <v>60</v>
      </c>
      <c r="E71" s="4">
        <v>7.0999999999999994E-2</v>
      </c>
      <c r="F71" s="4">
        <v>4.8000000000000001E-2</v>
      </c>
      <c r="G71" s="5">
        <v>28600</v>
      </c>
      <c r="H71" s="4">
        <v>0</v>
      </c>
      <c r="I71" s="4">
        <v>0</v>
      </c>
      <c r="J71" s="3" t="s">
        <v>60</v>
      </c>
      <c r="K71" s="4">
        <v>7.0999999999999994E-2</v>
      </c>
      <c r="L71" s="4">
        <v>7.0999999999999994E-2</v>
      </c>
      <c r="M71" s="5">
        <v>24700</v>
      </c>
      <c r="N71" s="4">
        <v>0</v>
      </c>
      <c r="O71" s="4">
        <v>0</v>
      </c>
      <c r="P71" s="3" t="s">
        <v>60</v>
      </c>
      <c r="Q71" s="4">
        <v>4.2999999999999997E-2</v>
      </c>
      <c r="R71" s="8">
        <v>3.9E-2</v>
      </c>
      <c r="S71" s="5">
        <v>23075</v>
      </c>
      <c r="T71" s="4">
        <v>4.2999999999999997E-2</v>
      </c>
      <c r="U71" s="4">
        <v>6.2E-2</v>
      </c>
      <c r="V71" s="5">
        <v>23075</v>
      </c>
      <c r="W71" s="4">
        <v>0.19600000000000001</v>
      </c>
      <c r="X71" s="4">
        <v>0.128</v>
      </c>
      <c r="Y71" s="5">
        <v>21450</v>
      </c>
      <c r="Z71" s="4">
        <v>0.23100000000000001</v>
      </c>
      <c r="AA71" s="4">
        <v>0.128</v>
      </c>
      <c r="AB71" s="5">
        <v>22100</v>
      </c>
      <c r="AC71" s="9">
        <v>0.30263157894736842</v>
      </c>
      <c r="AD71" s="9">
        <v>0.21428571428571427</v>
      </c>
      <c r="AE71" s="10">
        <v>24700</v>
      </c>
    </row>
    <row r="72" spans="1:31" x14ac:dyDescent="0.35">
      <c r="A72" s="1" t="s">
        <v>82</v>
      </c>
      <c r="B72" s="4">
        <v>0.59099999999999997</v>
      </c>
      <c r="C72" s="3" t="s">
        <v>60</v>
      </c>
      <c r="D72" s="5">
        <v>5590.25</v>
      </c>
      <c r="E72" s="4">
        <v>0.53600000000000003</v>
      </c>
      <c r="F72" s="4">
        <v>0.51600000000000001</v>
      </c>
      <c r="G72" s="5">
        <v>6782.68</v>
      </c>
      <c r="H72" s="4">
        <v>0.47399999999999998</v>
      </c>
      <c r="I72" s="4">
        <v>0.443</v>
      </c>
      <c r="J72" s="5">
        <v>6360.34</v>
      </c>
      <c r="K72" s="4">
        <v>0.433</v>
      </c>
      <c r="L72" s="4">
        <v>0.45700000000000002</v>
      </c>
      <c r="M72" s="5">
        <v>6679.15</v>
      </c>
      <c r="N72" s="4">
        <v>0.41599999999999998</v>
      </c>
      <c r="O72" s="4">
        <v>0.27600000000000002</v>
      </c>
      <c r="P72" s="5">
        <v>4667.33</v>
      </c>
      <c r="Q72" s="4">
        <v>0.36</v>
      </c>
      <c r="R72" s="8">
        <v>0.32600000000000001</v>
      </c>
      <c r="S72" s="5">
        <v>6324.39</v>
      </c>
      <c r="T72" s="4">
        <v>0.21099999999999999</v>
      </c>
      <c r="U72" s="4">
        <v>0.23100000000000001</v>
      </c>
      <c r="V72" s="5">
        <v>6266.94</v>
      </c>
      <c r="W72" s="4">
        <v>0.19500000000000001</v>
      </c>
      <c r="X72" s="4">
        <v>0.184</v>
      </c>
      <c r="Y72" s="5">
        <v>4667.33</v>
      </c>
      <c r="Z72" s="4">
        <v>8.4000000000000005E-2</v>
      </c>
      <c r="AA72" s="4">
        <v>0.11</v>
      </c>
      <c r="AB72" s="5">
        <v>6576.85</v>
      </c>
      <c r="AC72" s="9">
        <v>0.51621621621621616</v>
      </c>
      <c r="AD72" s="9">
        <v>0.54674220963172804</v>
      </c>
      <c r="AE72" s="10">
        <v>6783</v>
      </c>
    </row>
    <row r="73" spans="1:31" x14ac:dyDescent="0.35">
      <c r="A73" s="1" t="s">
        <v>84</v>
      </c>
      <c r="B73" s="4">
        <v>0.66</v>
      </c>
      <c r="C73" s="4">
        <v>0.66800000000000004</v>
      </c>
      <c r="D73" s="5">
        <v>6365.04</v>
      </c>
      <c r="E73" s="4">
        <v>0.627</v>
      </c>
      <c r="F73" s="4">
        <v>0.65200000000000002</v>
      </c>
      <c r="G73" s="5">
        <v>6503.22</v>
      </c>
      <c r="H73" s="4">
        <v>0.66500000000000004</v>
      </c>
      <c r="I73" s="4">
        <v>0.57099999999999995</v>
      </c>
      <c r="J73" s="5">
        <v>5765.35</v>
      </c>
      <c r="K73" s="4">
        <v>0.68</v>
      </c>
      <c r="L73" s="4">
        <v>0.628</v>
      </c>
      <c r="M73" s="5">
        <v>7033.71</v>
      </c>
      <c r="N73" s="4">
        <v>0.69699999999999995</v>
      </c>
      <c r="O73" s="4">
        <v>0.63800000000000001</v>
      </c>
      <c r="P73" s="5">
        <v>6679.74</v>
      </c>
      <c r="Q73" s="4">
        <v>0.70599999999999996</v>
      </c>
      <c r="R73" s="8">
        <v>0.63700000000000001</v>
      </c>
      <c r="S73" s="5">
        <v>6451.04</v>
      </c>
      <c r="T73" s="4">
        <v>0.58499999999999996</v>
      </c>
      <c r="U73" s="4">
        <v>0.55400000000000005</v>
      </c>
      <c r="V73" s="5">
        <v>6451.04</v>
      </c>
      <c r="W73" s="4">
        <v>0.67900000000000005</v>
      </c>
      <c r="X73" s="4">
        <v>0.66100000000000003</v>
      </c>
      <c r="Y73" s="5">
        <v>6251.38</v>
      </c>
      <c r="Z73" s="4">
        <v>0.66300000000000003</v>
      </c>
      <c r="AA73" s="4">
        <v>0.65500000000000003</v>
      </c>
      <c r="AB73" s="5">
        <v>6134.13</v>
      </c>
      <c r="AC73" s="9">
        <v>0.63231197771587744</v>
      </c>
      <c r="AD73" s="9">
        <v>0.64672364672364668</v>
      </c>
      <c r="AE73" s="10">
        <v>5319.72</v>
      </c>
    </row>
    <row r="74" spans="1:31" x14ac:dyDescent="0.35">
      <c r="A74" s="1" t="s">
        <v>86</v>
      </c>
      <c r="B74" s="4">
        <v>0.65800000000000003</v>
      </c>
      <c r="C74" s="4">
        <v>0.65400000000000003</v>
      </c>
      <c r="D74" s="5">
        <v>7622.26</v>
      </c>
      <c r="E74" s="4">
        <v>0.66500000000000004</v>
      </c>
      <c r="F74" s="4">
        <v>0.65800000000000003</v>
      </c>
      <c r="G74" s="5">
        <v>7212.64</v>
      </c>
      <c r="H74" s="4">
        <v>0.63600000000000001</v>
      </c>
      <c r="I74" s="4">
        <v>0.64900000000000002</v>
      </c>
      <c r="J74" s="5">
        <v>7017.16</v>
      </c>
      <c r="K74" s="4">
        <v>0.65100000000000002</v>
      </c>
      <c r="L74" s="4">
        <v>0.65300000000000002</v>
      </c>
      <c r="M74" s="5">
        <v>7873.16</v>
      </c>
      <c r="N74" s="4">
        <v>0.66700000000000004</v>
      </c>
      <c r="O74" s="4">
        <v>0.66300000000000003</v>
      </c>
      <c r="P74" s="5">
        <v>7864.11</v>
      </c>
      <c r="Q74" s="4">
        <v>0.66700000000000004</v>
      </c>
      <c r="R74" s="8">
        <v>0.66800000000000004</v>
      </c>
      <c r="S74" s="5">
        <v>7792.16</v>
      </c>
      <c r="T74" s="4">
        <v>0.65600000000000003</v>
      </c>
      <c r="U74" s="4">
        <v>0.66800000000000004</v>
      </c>
      <c r="V74" s="5">
        <v>7817.78</v>
      </c>
      <c r="W74" s="4">
        <v>0.60199999999999998</v>
      </c>
      <c r="X74" s="4">
        <v>0.58399999999999996</v>
      </c>
      <c r="Y74" s="5">
        <v>7332.15</v>
      </c>
      <c r="Z74" s="4">
        <v>0.65600000000000003</v>
      </c>
      <c r="AA74" s="4">
        <v>0.66400000000000003</v>
      </c>
      <c r="AB74" s="5">
        <v>8118.81</v>
      </c>
      <c r="AC74" s="9">
        <v>0.64899135446685874</v>
      </c>
      <c r="AD74" s="9">
        <v>0.66063348416289591</v>
      </c>
      <c r="AE74" s="10">
        <v>8183.67</v>
      </c>
    </row>
    <row r="75" spans="1:31" x14ac:dyDescent="0.35">
      <c r="A75" s="1" t="s">
        <v>88</v>
      </c>
      <c r="B75" s="4">
        <v>0.748</v>
      </c>
      <c r="C75" s="3" t="s">
        <v>60</v>
      </c>
      <c r="D75" s="5">
        <v>7531.86</v>
      </c>
      <c r="E75" s="4">
        <v>0.746</v>
      </c>
      <c r="F75" s="4">
        <v>0.73099999999999998</v>
      </c>
      <c r="G75" s="5">
        <v>7572.23</v>
      </c>
      <c r="H75" s="4">
        <v>0.72399999999999998</v>
      </c>
      <c r="I75" s="4">
        <v>0.70699999999999996</v>
      </c>
      <c r="J75" s="5">
        <v>7161.84</v>
      </c>
      <c r="K75" s="4">
        <v>0.70799999999999996</v>
      </c>
      <c r="L75" s="4">
        <v>0.71199999999999997</v>
      </c>
      <c r="M75" s="5">
        <v>7248.4</v>
      </c>
      <c r="N75" s="4">
        <v>0.72399999999999998</v>
      </c>
      <c r="O75" s="4">
        <v>0.72</v>
      </c>
      <c r="P75" s="5">
        <v>7435.75</v>
      </c>
      <c r="Q75" s="4">
        <v>0.72</v>
      </c>
      <c r="R75" s="8">
        <v>0.71199999999999997</v>
      </c>
      <c r="S75" s="5">
        <v>7466.24</v>
      </c>
      <c r="T75" s="4">
        <v>0.59899999999999998</v>
      </c>
      <c r="U75" s="4">
        <v>0.57599999999999996</v>
      </c>
      <c r="V75" s="5">
        <v>7632.26</v>
      </c>
      <c r="W75" s="4">
        <v>0.71199999999999997</v>
      </c>
      <c r="X75" s="4">
        <v>0.7</v>
      </c>
      <c r="Y75" s="5">
        <v>7618.85</v>
      </c>
      <c r="Z75" s="4">
        <v>0.71</v>
      </c>
      <c r="AA75" s="4">
        <v>0.69099999999999995</v>
      </c>
      <c r="AB75" s="5">
        <v>7859.76</v>
      </c>
      <c r="AC75" s="9">
        <v>0.71322489391796318</v>
      </c>
      <c r="AD75" s="9">
        <v>0.68693098384728346</v>
      </c>
      <c r="AE75" s="10">
        <v>7680.42</v>
      </c>
    </row>
    <row r="76" spans="1:31" x14ac:dyDescent="0.35">
      <c r="A76" s="1" t="s">
        <v>90</v>
      </c>
      <c r="B76" s="4">
        <v>0.73099999999999998</v>
      </c>
      <c r="C76" s="3" t="s">
        <v>60</v>
      </c>
      <c r="D76" s="5">
        <v>7898.53</v>
      </c>
      <c r="E76" s="4">
        <v>0.70599999999999996</v>
      </c>
      <c r="F76" s="4">
        <v>0.55300000000000005</v>
      </c>
      <c r="G76" s="5">
        <v>7650.18</v>
      </c>
      <c r="H76" s="4">
        <v>0.68200000000000005</v>
      </c>
      <c r="I76" s="4">
        <v>0.65800000000000003</v>
      </c>
      <c r="J76" s="5">
        <v>7603.34</v>
      </c>
      <c r="K76" s="4">
        <v>0.70299999999999996</v>
      </c>
      <c r="L76" s="4">
        <v>0.502</v>
      </c>
      <c r="M76" s="5">
        <v>7919.13</v>
      </c>
      <c r="N76" s="4">
        <v>0.71699999999999997</v>
      </c>
      <c r="O76" s="4">
        <v>0.54400000000000004</v>
      </c>
      <c r="P76" s="5">
        <v>7850.11</v>
      </c>
      <c r="Q76" s="4">
        <v>0.70499999999999996</v>
      </c>
      <c r="R76" s="8">
        <v>0.69</v>
      </c>
      <c r="S76" s="5">
        <v>7776.46</v>
      </c>
      <c r="T76" s="4">
        <v>0.69699999999999995</v>
      </c>
      <c r="U76" s="4">
        <v>0.68400000000000005</v>
      </c>
      <c r="V76" s="5">
        <v>7790.18</v>
      </c>
      <c r="W76" s="4">
        <v>0.69399999999999995</v>
      </c>
      <c r="X76" s="4">
        <v>0.68400000000000005</v>
      </c>
      <c r="Y76" s="5">
        <v>7775.66</v>
      </c>
      <c r="Z76" s="4">
        <v>0.68300000000000005</v>
      </c>
      <c r="AA76" s="4">
        <v>0.67500000000000004</v>
      </c>
      <c r="AB76" s="5">
        <v>7856.77</v>
      </c>
      <c r="AC76" s="9">
        <v>0.68001241464928619</v>
      </c>
      <c r="AD76" s="9">
        <v>0.66914402870322909</v>
      </c>
      <c r="AE76" s="10">
        <v>7508.49</v>
      </c>
    </row>
    <row r="77" spans="1:31" x14ac:dyDescent="0.35">
      <c r="A77" s="1" t="s">
        <v>92</v>
      </c>
      <c r="B77" s="4">
        <v>0.64400000000000002</v>
      </c>
      <c r="C77" s="4">
        <v>0.64700000000000002</v>
      </c>
      <c r="D77" s="5">
        <v>6011.04</v>
      </c>
      <c r="E77" s="4">
        <v>0.64500000000000002</v>
      </c>
      <c r="F77" s="4">
        <v>0.66700000000000004</v>
      </c>
      <c r="G77" s="5">
        <v>6719.6</v>
      </c>
      <c r="H77" s="4">
        <v>0.66900000000000004</v>
      </c>
      <c r="I77" s="4">
        <v>0.622</v>
      </c>
      <c r="J77" s="5">
        <v>6771.63</v>
      </c>
      <c r="K77" s="4">
        <v>0.67400000000000004</v>
      </c>
      <c r="L77" s="4">
        <v>0.63900000000000001</v>
      </c>
      <c r="M77" s="5">
        <v>6337.7</v>
      </c>
      <c r="N77" s="4">
        <v>0.621</v>
      </c>
      <c r="O77" s="4">
        <v>0.64600000000000002</v>
      </c>
      <c r="P77" s="5">
        <v>6132.75</v>
      </c>
      <c r="Q77" s="4">
        <v>0.58499999999999996</v>
      </c>
      <c r="R77" s="8">
        <v>0.60299999999999998</v>
      </c>
      <c r="S77" s="5">
        <v>6259.23</v>
      </c>
      <c r="T77" s="4">
        <v>0.55000000000000004</v>
      </c>
      <c r="U77" s="4">
        <v>0.57899999999999996</v>
      </c>
      <c r="V77" s="5">
        <v>6124.44</v>
      </c>
      <c r="W77" s="4">
        <v>0.55700000000000005</v>
      </c>
      <c r="X77" s="4">
        <v>0.57799999999999996</v>
      </c>
      <c r="Y77" s="5">
        <v>6269.73</v>
      </c>
      <c r="Z77" s="4">
        <v>0.63</v>
      </c>
      <c r="AA77" s="4">
        <v>0.60799999999999998</v>
      </c>
      <c r="AB77" s="5">
        <v>6548.77</v>
      </c>
      <c r="AC77" s="9">
        <v>0.59406858202038926</v>
      </c>
      <c r="AD77" s="9">
        <v>0.53104726598702501</v>
      </c>
      <c r="AE77" s="10">
        <v>6602.53</v>
      </c>
    </row>
    <row r="78" spans="1:31" x14ac:dyDescent="0.35">
      <c r="A78" s="1" t="s">
        <v>94</v>
      </c>
      <c r="B78" s="4">
        <v>0</v>
      </c>
      <c r="C78" s="3" t="s">
        <v>60</v>
      </c>
      <c r="D78" s="3" t="s">
        <v>60</v>
      </c>
      <c r="E78" s="4">
        <v>0.496</v>
      </c>
      <c r="F78" s="3" t="s">
        <v>60</v>
      </c>
      <c r="G78" s="5">
        <v>7032.6</v>
      </c>
      <c r="H78" s="4">
        <v>0.51200000000000001</v>
      </c>
      <c r="I78" s="3" t="s">
        <v>60</v>
      </c>
      <c r="J78" s="5">
        <v>6360.95</v>
      </c>
      <c r="K78" s="4">
        <v>0.497</v>
      </c>
      <c r="L78" s="4">
        <v>0.498</v>
      </c>
      <c r="M78" s="5">
        <v>7060.39</v>
      </c>
      <c r="N78" s="4">
        <v>0.54100000000000004</v>
      </c>
      <c r="O78" s="4">
        <v>0.52100000000000002</v>
      </c>
      <c r="P78" s="5">
        <v>7071.57</v>
      </c>
      <c r="Q78" s="4">
        <v>0.50700000000000001</v>
      </c>
      <c r="R78" s="8">
        <v>0.49099999999999999</v>
      </c>
      <c r="S78" s="5">
        <v>6842.22</v>
      </c>
      <c r="T78" s="4">
        <v>0.50800000000000001</v>
      </c>
      <c r="U78" s="4">
        <v>0.47599999999999998</v>
      </c>
      <c r="V78" s="5">
        <v>7002.72</v>
      </c>
      <c r="W78" s="4" t="s">
        <v>60</v>
      </c>
      <c r="X78" s="4" t="s">
        <v>60</v>
      </c>
      <c r="Y78" s="5" t="s">
        <v>60</v>
      </c>
      <c r="Z78" s="4" t="s">
        <v>60</v>
      </c>
      <c r="AA78" s="4" t="s">
        <v>60</v>
      </c>
      <c r="AB78" s="5" t="s">
        <v>60</v>
      </c>
      <c r="AC78" s="9">
        <v>0.35949868073878627</v>
      </c>
      <c r="AD78" s="9">
        <v>0.39076669414674359</v>
      </c>
      <c r="AE78" s="10">
        <v>7083.17</v>
      </c>
    </row>
    <row r="79" spans="1:31" x14ac:dyDescent="0.35">
      <c r="A79" s="1" t="s">
        <v>96</v>
      </c>
      <c r="B79" s="4">
        <v>0.621</v>
      </c>
      <c r="C79" s="3" t="s">
        <v>60</v>
      </c>
      <c r="D79" s="5">
        <v>7258.5</v>
      </c>
      <c r="E79" s="4">
        <v>0.61799999999999999</v>
      </c>
      <c r="F79" s="4">
        <v>0.55100000000000005</v>
      </c>
      <c r="G79" s="5">
        <v>7177</v>
      </c>
      <c r="H79" s="4">
        <v>0.63200000000000001</v>
      </c>
      <c r="I79" s="4">
        <v>0.629</v>
      </c>
      <c r="J79" s="5">
        <v>6919</v>
      </c>
      <c r="K79" s="4">
        <v>0.58099999999999996</v>
      </c>
      <c r="L79" s="4">
        <v>0.63500000000000001</v>
      </c>
      <c r="M79" s="5">
        <v>7089</v>
      </c>
      <c r="N79" s="4">
        <v>0.63100000000000001</v>
      </c>
      <c r="O79" s="4">
        <v>0.63500000000000001</v>
      </c>
      <c r="P79" s="5">
        <v>6750</v>
      </c>
      <c r="Q79" s="4">
        <v>0.61599999999999999</v>
      </c>
      <c r="R79" s="8">
        <v>0.63</v>
      </c>
      <c r="S79" s="5">
        <v>6979</v>
      </c>
      <c r="T79" s="4">
        <v>0.58599999999999997</v>
      </c>
      <c r="U79" s="4">
        <v>0.61199999999999999</v>
      </c>
      <c r="V79" s="5">
        <v>6741</v>
      </c>
      <c r="W79" s="4">
        <v>0.59399999999999997</v>
      </c>
      <c r="X79" s="4">
        <v>0.60799999999999998</v>
      </c>
      <c r="Y79" s="5">
        <v>6670</v>
      </c>
      <c r="Z79" s="4">
        <v>0.59099999999999997</v>
      </c>
      <c r="AA79" s="4">
        <v>0.60199999999999998</v>
      </c>
      <c r="AB79" s="5">
        <v>6787</v>
      </c>
      <c r="AC79" s="9">
        <v>0.57697841726618704</v>
      </c>
      <c r="AD79" s="9">
        <v>0.5848888888888889</v>
      </c>
      <c r="AE79" s="10">
        <v>6462</v>
      </c>
    </row>
    <row r="80" spans="1:31" x14ac:dyDescent="0.35">
      <c r="A80" s="1" t="s">
        <v>98</v>
      </c>
      <c r="B80" s="4">
        <v>0.64500000000000002</v>
      </c>
      <c r="C80" s="4">
        <v>0.64200000000000002</v>
      </c>
      <c r="D80" s="5">
        <v>6755.75</v>
      </c>
      <c r="E80" s="4">
        <v>0.65500000000000003</v>
      </c>
      <c r="F80" s="4">
        <v>0.70699999999999996</v>
      </c>
      <c r="G80" s="5">
        <v>5904.77</v>
      </c>
      <c r="H80" s="4">
        <v>0.54500000000000004</v>
      </c>
      <c r="I80" s="4">
        <v>0.55900000000000005</v>
      </c>
      <c r="J80" s="5">
        <v>6108.48</v>
      </c>
      <c r="K80" s="4">
        <v>0.55400000000000005</v>
      </c>
      <c r="L80" s="4">
        <v>0.63500000000000001</v>
      </c>
      <c r="M80" s="5">
        <v>6380.41</v>
      </c>
      <c r="N80" s="4">
        <v>0.60099999999999998</v>
      </c>
      <c r="O80" s="4">
        <v>0.61</v>
      </c>
      <c r="P80" s="5">
        <v>6262.18</v>
      </c>
      <c r="Q80" s="4">
        <v>0.58199999999999996</v>
      </c>
      <c r="R80" s="8">
        <v>0.58799999999999997</v>
      </c>
      <c r="S80" s="5">
        <v>6180.1</v>
      </c>
      <c r="T80" s="4">
        <v>0.59299999999999997</v>
      </c>
      <c r="U80" s="4">
        <v>0.60199999999999998</v>
      </c>
      <c r="V80" s="5">
        <v>6155.75</v>
      </c>
      <c r="W80" s="4">
        <v>0.60899999999999999</v>
      </c>
      <c r="X80" s="4">
        <v>0.59299999999999997</v>
      </c>
      <c r="Y80" s="5">
        <v>6118.64</v>
      </c>
      <c r="Z80" s="4">
        <v>0.61299999999999999</v>
      </c>
      <c r="AA80" s="4">
        <v>0.58799999999999997</v>
      </c>
      <c r="AB80" s="5">
        <v>6084.27</v>
      </c>
      <c r="AC80" s="9">
        <v>0.61172161172161177</v>
      </c>
      <c r="AD80" s="9">
        <v>0.57190635451505012</v>
      </c>
      <c r="AE80" s="10">
        <v>5904.77</v>
      </c>
    </row>
    <row r="81" spans="1:31" x14ac:dyDescent="0.35">
      <c r="A81" s="1" t="s">
        <v>100</v>
      </c>
      <c r="B81" s="4">
        <v>0.58199999999999996</v>
      </c>
      <c r="C81" s="3" t="s">
        <v>60</v>
      </c>
      <c r="D81" s="5">
        <v>6607.5</v>
      </c>
      <c r="E81" s="4">
        <v>0.58799999999999997</v>
      </c>
      <c r="F81" s="4">
        <v>0.6</v>
      </c>
      <c r="G81" s="5">
        <v>7205</v>
      </c>
      <c r="H81" s="4">
        <v>0.61399999999999999</v>
      </c>
      <c r="I81" s="4">
        <v>0.57599999999999996</v>
      </c>
      <c r="J81" s="5">
        <v>6374.5</v>
      </c>
      <c r="K81" s="4">
        <v>0.61399999999999999</v>
      </c>
      <c r="L81" s="4">
        <v>0.59799999999999998</v>
      </c>
      <c r="M81" s="5">
        <v>6691.5</v>
      </c>
      <c r="N81" s="4">
        <v>0.60599999999999998</v>
      </c>
      <c r="O81" s="4">
        <v>0.58399999999999996</v>
      </c>
      <c r="P81" s="5">
        <v>7175</v>
      </c>
      <c r="Q81" s="4">
        <v>0.60299999999999998</v>
      </c>
      <c r="R81" s="8">
        <v>0.59299999999999997</v>
      </c>
      <c r="S81" s="5">
        <v>6925</v>
      </c>
      <c r="T81" s="4">
        <v>0.57599999999999996</v>
      </c>
      <c r="U81" s="4">
        <v>0.57799999999999996</v>
      </c>
      <c r="V81" s="5">
        <v>6983</v>
      </c>
      <c r="W81" s="4">
        <v>0.60099999999999998</v>
      </c>
      <c r="X81" s="4">
        <v>0.59299999999999997</v>
      </c>
      <c r="Y81" s="5">
        <v>7140.85</v>
      </c>
      <c r="Z81" s="4">
        <v>0.59799999999999998</v>
      </c>
      <c r="AA81" s="4">
        <v>0.59099999999999997</v>
      </c>
      <c r="AB81" s="5">
        <v>7085.88</v>
      </c>
      <c r="AC81" s="9">
        <v>0.59848757652142603</v>
      </c>
      <c r="AD81" s="9">
        <v>0.58611825192802058</v>
      </c>
      <c r="AE81" s="10">
        <v>7157.5</v>
      </c>
    </row>
    <row r="82" spans="1:31" x14ac:dyDescent="0.35">
      <c r="A82" s="1" t="s">
        <v>102</v>
      </c>
      <c r="B82" s="4">
        <v>0.60699999999999998</v>
      </c>
      <c r="C82" s="3" t="s">
        <v>60</v>
      </c>
      <c r="D82" s="5">
        <v>8527.09</v>
      </c>
      <c r="E82" s="4">
        <v>0.57099999999999995</v>
      </c>
      <c r="F82" s="4">
        <v>0.59199999999999997</v>
      </c>
      <c r="G82" s="5">
        <v>8701.32</v>
      </c>
      <c r="H82" s="4">
        <v>0.57899999999999996</v>
      </c>
      <c r="I82" s="4">
        <v>0.56799999999999995</v>
      </c>
      <c r="J82" s="5">
        <v>7957.78</v>
      </c>
      <c r="K82" s="4">
        <v>0.57299999999999995</v>
      </c>
      <c r="L82" s="4">
        <v>0.59299999999999997</v>
      </c>
      <c r="M82" s="5">
        <v>8113.13</v>
      </c>
      <c r="N82" s="4">
        <v>0.59899999999999998</v>
      </c>
      <c r="O82" s="4">
        <v>0.60699999999999998</v>
      </c>
      <c r="P82" s="5">
        <v>8703</v>
      </c>
      <c r="Q82" s="4">
        <v>0.58499999999999996</v>
      </c>
      <c r="R82" s="8">
        <v>0.59399999999999997</v>
      </c>
      <c r="S82" s="5">
        <v>8476.6299999999992</v>
      </c>
      <c r="T82" s="4">
        <v>0.56999999999999995</v>
      </c>
      <c r="U82" s="4">
        <v>0.57799999999999996</v>
      </c>
      <c r="V82" s="5">
        <v>8692.5</v>
      </c>
      <c r="W82" s="4">
        <v>0.55100000000000005</v>
      </c>
      <c r="X82" s="4">
        <v>0.55600000000000005</v>
      </c>
      <c r="Y82" s="5">
        <v>8726.86</v>
      </c>
      <c r="Z82" s="4">
        <v>0.59499999999999997</v>
      </c>
      <c r="AA82" s="4">
        <v>0.59899999999999998</v>
      </c>
      <c r="AB82" s="5">
        <v>9241.24</v>
      </c>
      <c r="AC82" s="9">
        <v>0.60404207053000614</v>
      </c>
      <c r="AD82" s="9">
        <v>0.60221205186880244</v>
      </c>
      <c r="AE82" s="10">
        <v>9426.2999999999993</v>
      </c>
    </row>
    <row r="83" spans="1:31" x14ac:dyDescent="0.35">
      <c r="A83" s="1" t="s">
        <v>104</v>
      </c>
      <c r="B83" s="4">
        <v>0.66500000000000004</v>
      </c>
      <c r="C83" s="3" t="s">
        <v>60</v>
      </c>
      <c r="D83" s="5">
        <v>6975.45</v>
      </c>
      <c r="E83" s="4">
        <v>0.65400000000000003</v>
      </c>
      <c r="F83" s="4">
        <v>0.69299999999999995</v>
      </c>
      <c r="G83" s="5">
        <v>6639.22</v>
      </c>
      <c r="H83" s="4">
        <v>0.65500000000000003</v>
      </c>
      <c r="I83" s="4">
        <v>0.58799999999999997</v>
      </c>
      <c r="J83" s="5">
        <v>6667.31</v>
      </c>
      <c r="K83" s="4">
        <v>0.7</v>
      </c>
      <c r="L83" s="4">
        <v>0.625</v>
      </c>
      <c r="M83" s="5">
        <v>6423.74</v>
      </c>
      <c r="N83" s="4">
        <v>0.71699999999999997</v>
      </c>
      <c r="O83" s="4">
        <v>0.64600000000000002</v>
      </c>
      <c r="P83" s="5">
        <v>7659.04</v>
      </c>
      <c r="Q83" s="4">
        <v>0.69399999999999995</v>
      </c>
      <c r="R83" s="8">
        <v>0.64500000000000002</v>
      </c>
      <c r="S83" s="5">
        <v>6879.35</v>
      </c>
      <c r="T83" s="4">
        <v>0.69499999999999995</v>
      </c>
      <c r="U83" s="4">
        <v>0.65100000000000002</v>
      </c>
      <c r="V83" s="5">
        <v>6867</v>
      </c>
      <c r="W83" s="4">
        <v>0.61399999999999999</v>
      </c>
      <c r="X83" s="4">
        <v>0.61699999999999999</v>
      </c>
      <c r="Y83" s="5">
        <v>6268.97</v>
      </c>
      <c r="Z83" s="4">
        <v>0.69899999999999995</v>
      </c>
      <c r="AA83" s="4">
        <v>0.65400000000000003</v>
      </c>
      <c r="AB83" s="5">
        <v>7380.93</v>
      </c>
      <c r="AC83" s="9">
        <v>0.69032130889020304</v>
      </c>
      <c r="AD83" s="9">
        <v>0.66034200046849378</v>
      </c>
      <c r="AE83" s="10">
        <v>7549.4750000000004</v>
      </c>
    </row>
    <row r="84" spans="1:31" x14ac:dyDescent="0.35">
      <c r="A84" s="1" t="s">
        <v>106</v>
      </c>
      <c r="B84" s="4">
        <v>0.67100000000000004</v>
      </c>
      <c r="C84" s="4">
        <v>0.625</v>
      </c>
      <c r="D84" s="5">
        <v>8195.69</v>
      </c>
      <c r="E84" s="4">
        <v>0.66300000000000003</v>
      </c>
      <c r="F84" s="4">
        <v>0.68700000000000006</v>
      </c>
      <c r="G84" s="5">
        <v>8622.24</v>
      </c>
      <c r="H84" s="4">
        <v>0.62</v>
      </c>
      <c r="I84" s="4">
        <v>0.67</v>
      </c>
      <c r="J84" s="5">
        <v>7437.9</v>
      </c>
      <c r="K84" s="4">
        <v>0.66</v>
      </c>
      <c r="L84" s="4">
        <v>0.67500000000000004</v>
      </c>
      <c r="M84" s="5">
        <v>8577.66</v>
      </c>
      <c r="N84" s="4">
        <v>0.67900000000000005</v>
      </c>
      <c r="O84" s="4">
        <v>0.61899999999999999</v>
      </c>
      <c r="P84" s="5">
        <v>8824.75</v>
      </c>
      <c r="Q84" s="4">
        <v>0.64900000000000002</v>
      </c>
      <c r="R84" s="8">
        <v>0.66300000000000003</v>
      </c>
      <c r="S84" s="5">
        <v>8163.19</v>
      </c>
      <c r="T84" s="4">
        <v>0.65700000000000003</v>
      </c>
      <c r="U84" s="4">
        <v>0.65600000000000003</v>
      </c>
      <c r="V84" s="5">
        <v>8330.86</v>
      </c>
      <c r="W84" s="4">
        <v>0.65800000000000003</v>
      </c>
      <c r="X84" s="4">
        <v>0.64600000000000002</v>
      </c>
      <c r="Y84" s="5">
        <v>8364.1</v>
      </c>
      <c r="Z84" s="4">
        <v>0.67</v>
      </c>
      <c r="AA84" s="4">
        <v>0.66700000000000004</v>
      </c>
      <c r="AB84" s="5">
        <v>8882.19</v>
      </c>
      <c r="AC84" s="3" t="s">
        <v>60</v>
      </c>
      <c r="AD84" s="3" t="s">
        <v>60</v>
      </c>
      <c r="AE84" s="3" t="s">
        <v>60</v>
      </c>
    </row>
    <row r="85" spans="1:31" x14ac:dyDescent="0.35">
      <c r="A85" s="1" t="s">
        <v>108</v>
      </c>
      <c r="B85" s="4">
        <v>0.59899999999999998</v>
      </c>
      <c r="C85" s="3" t="s">
        <v>60</v>
      </c>
      <c r="D85" s="5">
        <v>5238</v>
      </c>
      <c r="E85" s="4">
        <v>0.6</v>
      </c>
      <c r="F85" s="4">
        <v>0.57899999999999996</v>
      </c>
      <c r="G85" s="5">
        <v>5731</v>
      </c>
      <c r="H85" s="4">
        <v>0.57799999999999996</v>
      </c>
      <c r="I85" s="4">
        <v>0.56399999999999995</v>
      </c>
      <c r="J85" s="5">
        <v>4732</v>
      </c>
      <c r="K85" s="4">
        <v>0.57699999999999996</v>
      </c>
      <c r="L85" s="4">
        <v>0.54800000000000004</v>
      </c>
      <c r="M85" s="5">
        <v>5602</v>
      </c>
      <c r="N85" s="4">
        <v>0.58699999999999997</v>
      </c>
      <c r="O85" s="4">
        <v>0.56100000000000005</v>
      </c>
      <c r="P85" s="5">
        <v>4807</v>
      </c>
      <c r="Q85" s="4">
        <v>0.59799999999999998</v>
      </c>
      <c r="R85" s="8">
        <v>0.56200000000000006</v>
      </c>
      <c r="S85" s="5">
        <v>5210.5</v>
      </c>
      <c r="T85" s="4">
        <v>0.60899999999999999</v>
      </c>
      <c r="U85" s="4">
        <v>0.56399999999999995</v>
      </c>
      <c r="V85" s="5">
        <v>5420</v>
      </c>
      <c r="W85" s="4">
        <v>0.60599999999999998</v>
      </c>
      <c r="X85" s="4">
        <v>0.56899999999999995</v>
      </c>
      <c r="Y85" s="5">
        <v>4556</v>
      </c>
      <c r="Z85" s="4">
        <v>0.61699999999999999</v>
      </c>
      <c r="AA85" s="4">
        <v>0.59</v>
      </c>
      <c r="AB85" s="5">
        <v>5445</v>
      </c>
      <c r="AC85" s="9">
        <v>0.61494426031937333</v>
      </c>
      <c r="AD85" s="9">
        <v>0.58876523582405937</v>
      </c>
      <c r="AE85" s="10">
        <v>5552</v>
      </c>
    </row>
    <row r="86" spans="1:31" x14ac:dyDescent="0.35">
      <c r="A86" s="1" t="s">
        <v>110</v>
      </c>
      <c r="B86" s="4">
        <v>0.68500000000000005</v>
      </c>
      <c r="C86" s="3" t="s">
        <v>60</v>
      </c>
      <c r="D86" s="5">
        <v>6736</v>
      </c>
      <c r="E86" s="4">
        <v>0.68600000000000005</v>
      </c>
      <c r="F86" s="4">
        <v>0.65600000000000003</v>
      </c>
      <c r="G86" s="5">
        <v>7028.34</v>
      </c>
      <c r="H86" s="4">
        <v>0.67100000000000004</v>
      </c>
      <c r="I86" s="4">
        <v>0.64700000000000002</v>
      </c>
      <c r="J86" s="5">
        <v>6229.35</v>
      </c>
      <c r="K86" s="4">
        <v>0.66900000000000004</v>
      </c>
      <c r="L86" s="4">
        <v>0.67300000000000004</v>
      </c>
      <c r="M86" s="5">
        <v>6247.88</v>
      </c>
      <c r="N86" s="4">
        <v>0.67</v>
      </c>
      <c r="O86" s="4">
        <v>0.67400000000000004</v>
      </c>
      <c r="P86" s="5">
        <v>6169.75</v>
      </c>
      <c r="Q86" s="4">
        <v>0.66200000000000003</v>
      </c>
      <c r="R86" s="8">
        <v>0.66300000000000003</v>
      </c>
      <c r="S86" s="5">
        <v>6261.53</v>
      </c>
      <c r="T86" s="4">
        <v>0.63600000000000001</v>
      </c>
      <c r="U86" s="4">
        <v>0.64700000000000002</v>
      </c>
      <c r="V86" s="5">
        <v>6081.61</v>
      </c>
      <c r="W86" s="4">
        <v>0.64500000000000002</v>
      </c>
      <c r="X86" s="4">
        <v>0.63200000000000001</v>
      </c>
      <c r="Y86" s="5">
        <v>6534.45</v>
      </c>
      <c r="Z86" s="4">
        <v>0.64100000000000001</v>
      </c>
      <c r="AA86" s="4">
        <v>0.627</v>
      </c>
      <c r="AB86" s="5">
        <v>6611.02</v>
      </c>
      <c r="AC86" s="9">
        <v>0.6413612565445026</v>
      </c>
      <c r="AD86" s="9">
        <v>0.62138126773888358</v>
      </c>
      <c r="AE86" s="10">
        <v>6605.07</v>
      </c>
    </row>
    <row r="87" spans="1:31" x14ac:dyDescent="0.35">
      <c r="A87" s="1" t="s">
        <v>112</v>
      </c>
      <c r="B87" s="4">
        <v>0.621</v>
      </c>
      <c r="C87" s="3" t="s">
        <v>60</v>
      </c>
      <c r="D87" s="5">
        <v>5898.3</v>
      </c>
      <c r="E87" s="4">
        <v>0.66800000000000004</v>
      </c>
      <c r="F87" s="4">
        <v>0.59399999999999997</v>
      </c>
      <c r="G87" s="5">
        <v>6593.78</v>
      </c>
      <c r="H87" s="4">
        <v>0.64900000000000002</v>
      </c>
      <c r="I87" s="4">
        <v>0.61</v>
      </c>
      <c r="J87" s="5">
        <v>6654.39</v>
      </c>
      <c r="K87" s="4">
        <v>0.57599999999999996</v>
      </c>
      <c r="L87" s="4">
        <v>0.55500000000000005</v>
      </c>
      <c r="M87" s="5">
        <v>6429.28</v>
      </c>
      <c r="N87" s="4">
        <v>0.42699999999999999</v>
      </c>
      <c r="O87" s="4">
        <v>0.40100000000000002</v>
      </c>
      <c r="P87" s="5">
        <v>5681.95</v>
      </c>
      <c r="Q87" s="4">
        <v>0.59199999999999997</v>
      </c>
      <c r="R87" s="8">
        <v>0.54900000000000004</v>
      </c>
      <c r="S87" s="5">
        <v>6577.69</v>
      </c>
      <c r="T87" s="4">
        <v>0.44600000000000001</v>
      </c>
      <c r="U87" s="4">
        <v>0.40600000000000003</v>
      </c>
      <c r="V87" s="5">
        <v>6545.5</v>
      </c>
      <c r="W87" s="4">
        <v>0.59399999999999997</v>
      </c>
      <c r="X87" s="4">
        <v>0.56499999999999995</v>
      </c>
      <c r="Y87" s="5">
        <v>6607.5</v>
      </c>
      <c r="Z87" s="4">
        <v>0.60599999999999998</v>
      </c>
      <c r="AA87" s="4">
        <v>0.58299999999999996</v>
      </c>
      <c r="AB87" s="5">
        <v>6483.95</v>
      </c>
      <c r="AC87" s="9">
        <v>0.58213552361396304</v>
      </c>
      <c r="AD87" s="9">
        <v>0.5603634790134141</v>
      </c>
      <c r="AE87" s="10">
        <v>6672.76</v>
      </c>
    </row>
    <row r="88" spans="1:31" x14ac:dyDescent="0.35">
      <c r="A88" s="1" t="s">
        <v>114</v>
      </c>
      <c r="B88" s="4">
        <v>0.71299999999999997</v>
      </c>
      <c r="C88" s="3" t="s">
        <v>60</v>
      </c>
      <c r="D88" s="5">
        <v>7112.02</v>
      </c>
      <c r="E88" s="4">
        <v>0.66600000000000004</v>
      </c>
      <c r="F88" s="4">
        <v>0.72099999999999997</v>
      </c>
      <c r="G88" s="5">
        <v>7470</v>
      </c>
      <c r="H88" s="4">
        <v>0.66700000000000004</v>
      </c>
      <c r="I88" s="4">
        <v>0.67100000000000004</v>
      </c>
      <c r="J88" s="5">
        <v>6239.52</v>
      </c>
      <c r="K88" s="4">
        <v>0.65400000000000003</v>
      </c>
      <c r="L88" s="4">
        <v>0.66400000000000003</v>
      </c>
      <c r="M88" s="5">
        <v>7106.99</v>
      </c>
      <c r="N88" s="4">
        <v>0.65900000000000003</v>
      </c>
      <c r="O88" s="4">
        <v>0.67200000000000004</v>
      </c>
      <c r="P88" s="5">
        <v>7009.05</v>
      </c>
      <c r="Q88" s="4">
        <v>0.66900000000000004</v>
      </c>
      <c r="R88" s="8">
        <v>0.66100000000000003</v>
      </c>
      <c r="S88" s="5">
        <v>6928.18</v>
      </c>
      <c r="T88" s="4">
        <v>0.66300000000000003</v>
      </c>
      <c r="U88" s="4">
        <v>0.64100000000000001</v>
      </c>
      <c r="V88" s="5">
        <v>7078.99</v>
      </c>
      <c r="W88" s="4">
        <v>0.65900000000000003</v>
      </c>
      <c r="X88" s="4">
        <v>0.64100000000000001</v>
      </c>
      <c r="Y88" s="5">
        <v>7053.28</v>
      </c>
      <c r="Z88" s="4">
        <v>0.67500000000000004</v>
      </c>
      <c r="AA88" s="4">
        <v>0.626</v>
      </c>
      <c r="AB88" s="5">
        <v>7116.82</v>
      </c>
      <c r="AC88" s="9">
        <v>0.67132867132867136</v>
      </c>
      <c r="AD88" s="9">
        <v>0.62606013878180411</v>
      </c>
      <c r="AE88" s="10">
        <v>6926.4549999999999</v>
      </c>
    </row>
    <row r="89" spans="1:31" x14ac:dyDescent="0.35">
      <c r="A89" s="1" t="s">
        <v>116</v>
      </c>
      <c r="B89" s="4">
        <v>0.66</v>
      </c>
      <c r="C89" s="3" t="s">
        <v>60</v>
      </c>
      <c r="D89" s="5">
        <v>6521.08</v>
      </c>
      <c r="E89" s="4">
        <v>0.63700000000000001</v>
      </c>
      <c r="F89" s="4">
        <v>0.67200000000000004</v>
      </c>
      <c r="G89" s="5">
        <v>5723.68</v>
      </c>
      <c r="H89" s="4">
        <v>0.65200000000000002</v>
      </c>
      <c r="I89" s="4">
        <v>0.64100000000000001</v>
      </c>
      <c r="J89" s="5">
        <v>5843.63</v>
      </c>
      <c r="K89" s="4">
        <v>0.64900000000000002</v>
      </c>
      <c r="L89" s="4">
        <v>0.66</v>
      </c>
      <c r="M89" s="5">
        <v>5883.76</v>
      </c>
      <c r="N89" s="4">
        <v>0.64900000000000002</v>
      </c>
      <c r="O89" s="4">
        <v>0.63700000000000001</v>
      </c>
      <c r="P89" s="5">
        <v>6295.93</v>
      </c>
      <c r="Q89" s="4">
        <v>0.65</v>
      </c>
      <c r="R89" s="8">
        <v>0.64500000000000002</v>
      </c>
      <c r="S89" s="5">
        <v>6057.97</v>
      </c>
      <c r="T89" s="4">
        <v>0.628</v>
      </c>
      <c r="U89" s="4">
        <v>0.623</v>
      </c>
      <c r="V89" s="5">
        <v>6080.93</v>
      </c>
      <c r="W89" s="4">
        <v>0.64400000000000002</v>
      </c>
      <c r="X89" s="4">
        <v>0.63900000000000001</v>
      </c>
      <c r="Y89" s="5">
        <v>6231.67</v>
      </c>
      <c r="Z89" s="4">
        <v>0.64600000000000002</v>
      </c>
      <c r="AA89" s="4">
        <v>0.63500000000000001</v>
      </c>
      <c r="AB89" s="5">
        <v>6379.76</v>
      </c>
      <c r="AC89" s="9">
        <v>0.64782836211407635</v>
      </c>
      <c r="AD89" s="9">
        <v>0.63006072874493924</v>
      </c>
      <c r="AE89" s="10">
        <v>6438.75</v>
      </c>
    </row>
    <row r="90" spans="1:31" x14ac:dyDescent="0.35">
      <c r="A90" s="1" t="s">
        <v>118</v>
      </c>
      <c r="B90" s="4">
        <v>0.57399999999999995</v>
      </c>
      <c r="C90" s="3" t="s">
        <v>60</v>
      </c>
      <c r="D90" s="5">
        <v>8038.39</v>
      </c>
      <c r="E90" s="4">
        <v>0.56599999999999995</v>
      </c>
      <c r="F90" s="4">
        <v>0.55000000000000004</v>
      </c>
      <c r="G90" s="5">
        <v>7269.36</v>
      </c>
      <c r="H90" s="4">
        <v>0.60199999999999998</v>
      </c>
      <c r="I90" s="4">
        <v>0.52600000000000002</v>
      </c>
      <c r="J90" s="5">
        <v>6349.76</v>
      </c>
      <c r="K90" s="4">
        <v>0.54300000000000004</v>
      </c>
      <c r="L90" s="4">
        <v>0.54900000000000004</v>
      </c>
      <c r="M90" s="5">
        <v>7196.15</v>
      </c>
      <c r="N90" s="4">
        <v>0.65400000000000003</v>
      </c>
      <c r="O90" s="4">
        <v>0.58399999999999996</v>
      </c>
      <c r="P90" s="5">
        <v>8760.14</v>
      </c>
      <c r="Q90" s="4">
        <v>0.6</v>
      </c>
      <c r="R90" s="8">
        <v>0.55000000000000004</v>
      </c>
      <c r="S90" s="5">
        <v>7448.75</v>
      </c>
      <c r="T90" s="4">
        <v>0.59399999999999997</v>
      </c>
      <c r="U90" s="4">
        <v>0.55700000000000005</v>
      </c>
      <c r="V90" s="5">
        <v>7935</v>
      </c>
      <c r="W90" s="4" t="s">
        <v>60</v>
      </c>
      <c r="X90" s="4" t="s">
        <v>60</v>
      </c>
      <c r="Y90" s="5" t="s">
        <v>60</v>
      </c>
      <c r="Z90" s="4" t="s">
        <v>60</v>
      </c>
      <c r="AA90" s="4" t="s">
        <v>60</v>
      </c>
      <c r="AB90" s="5" t="s">
        <v>60</v>
      </c>
      <c r="AC90" s="9">
        <v>0.61014686248331107</v>
      </c>
      <c r="AD90" s="9">
        <v>0.58409387222946541</v>
      </c>
      <c r="AE90" s="10">
        <v>8940.9699999999993</v>
      </c>
    </row>
    <row r="91" spans="1:31" x14ac:dyDescent="0.35">
      <c r="A91" s="1" t="s">
        <v>120</v>
      </c>
      <c r="B91" s="4">
        <v>0.54500000000000004</v>
      </c>
      <c r="C91" s="4">
        <v>0.48899999999999999</v>
      </c>
      <c r="D91" s="5">
        <v>6418.81</v>
      </c>
      <c r="E91" s="4">
        <v>0.55400000000000005</v>
      </c>
      <c r="F91" s="4">
        <v>0.50700000000000001</v>
      </c>
      <c r="G91" s="5">
        <v>6537.3</v>
      </c>
      <c r="H91" s="4">
        <v>0.53700000000000003</v>
      </c>
      <c r="I91" s="4">
        <v>0.51900000000000002</v>
      </c>
      <c r="J91" s="5">
        <v>6984.89</v>
      </c>
      <c r="K91" s="4">
        <v>0.56299999999999994</v>
      </c>
      <c r="L91" s="4">
        <v>0.58299999999999996</v>
      </c>
      <c r="M91" s="5">
        <v>6633.35</v>
      </c>
      <c r="N91" s="4">
        <v>0.55500000000000005</v>
      </c>
      <c r="O91" s="4">
        <v>0.54500000000000004</v>
      </c>
      <c r="P91" s="5">
        <v>7421.84</v>
      </c>
      <c r="Q91" s="4">
        <v>0.49</v>
      </c>
      <c r="R91" s="8">
        <v>0.49099999999999999</v>
      </c>
      <c r="S91" s="5">
        <v>6566.41</v>
      </c>
      <c r="T91" s="4">
        <v>0.48799999999999999</v>
      </c>
      <c r="U91" s="4">
        <v>0.49099999999999999</v>
      </c>
      <c r="V91" s="5">
        <v>6529.88</v>
      </c>
      <c r="W91" s="4">
        <v>0.54900000000000004</v>
      </c>
      <c r="X91" s="4">
        <v>0.53300000000000003</v>
      </c>
      <c r="Y91" s="5">
        <v>6948.85</v>
      </c>
      <c r="Z91" s="4">
        <v>0.55600000000000005</v>
      </c>
      <c r="AA91" s="4">
        <v>0.54600000000000004</v>
      </c>
      <c r="AB91" s="5">
        <v>6950.2</v>
      </c>
      <c r="AC91" s="9">
        <v>0.55729847494553375</v>
      </c>
      <c r="AD91" s="9">
        <v>0.54294375210508594</v>
      </c>
      <c r="AE91" s="10">
        <v>6715.5</v>
      </c>
    </row>
    <row r="92" spans="1:31" x14ac:dyDescent="0.35">
      <c r="A92" s="1" t="s">
        <v>122</v>
      </c>
      <c r="B92" s="4">
        <v>0.51300000000000001</v>
      </c>
      <c r="C92" s="3" t="s">
        <v>60</v>
      </c>
      <c r="D92" s="5">
        <v>5685.61</v>
      </c>
      <c r="E92" s="4">
        <v>0.52200000000000002</v>
      </c>
      <c r="F92" s="4">
        <v>0.55500000000000005</v>
      </c>
      <c r="G92" s="5">
        <v>6587.38</v>
      </c>
      <c r="H92" s="4">
        <v>0.496</v>
      </c>
      <c r="I92" s="4">
        <v>0.499</v>
      </c>
      <c r="J92" s="5">
        <v>5957.87</v>
      </c>
      <c r="K92" s="4">
        <v>0.54</v>
      </c>
      <c r="L92" s="4">
        <v>0.53</v>
      </c>
      <c r="M92" s="5">
        <v>6862.72</v>
      </c>
      <c r="N92" s="4">
        <v>0.51900000000000002</v>
      </c>
      <c r="O92" s="4">
        <v>0.50700000000000001</v>
      </c>
      <c r="P92" s="5">
        <v>6025.09</v>
      </c>
      <c r="Q92" s="4">
        <v>0.51200000000000001</v>
      </c>
      <c r="R92" s="8">
        <v>0.51</v>
      </c>
      <c r="S92" s="5">
        <v>6206.75</v>
      </c>
      <c r="T92" s="4">
        <v>0.51</v>
      </c>
      <c r="U92" s="4">
        <v>0.501</v>
      </c>
      <c r="V92" s="5">
        <v>6344.14</v>
      </c>
      <c r="W92" s="4">
        <v>0.505</v>
      </c>
      <c r="X92" s="4">
        <v>0.48899999999999999</v>
      </c>
      <c r="Y92" s="5">
        <v>6145.27</v>
      </c>
      <c r="Z92" s="4">
        <v>0.505</v>
      </c>
      <c r="AA92" s="4">
        <v>0.48299999999999998</v>
      </c>
      <c r="AB92" s="5">
        <v>6042.65</v>
      </c>
      <c r="AC92" s="9">
        <v>0.50499001996007986</v>
      </c>
      <c r="AD92" s="9">
        <v>0.47804677882642593</v>
      </c>
      <c r="AE92" s="10">
        <v>5709.6550000000007</v>
      </c>
    </row>
    <row r="93" spans="1:31" x14ac:dyDescent="0.35">
      <c r="A93" s="1" t="s">
        <v>124</v>
      </c>
      <c r="B93" s="4">
        <v>0.64600000000000002</v>
      </c>
      <c r="C93" s="4">
        <v>0.28699999999999998</v>
      </c>
      <c r="D93" s="5">
        <v>6920</v>
      </c>
      <c r="E93" s="4">
        <v>0.63500000000000001</v>
      </c>
      <c r="F93" s="4">
        <v>0.61099999999999999</v>
      </c>
      <c r="G93" s="5">
        <v>6489</v>
      </c>
      <c r="H93" s="4">
        <v>0.60199999999999998</v>
      </c>
      <c r="I93" s="4">
        <v>0.60399999999999998</v>
      </c>
      <c r="J93" s="5">
        <v>6796</v>
      </c>
      <c r="K93" s="4">
        <v>0.59899999999999998</v>
      </c>
      <c r="L93" s="4">
        <v>0.61199999999999999</v>
      </c>
      <c r="M93" s="5">
        <v>6969</v>
      </c>
      <c r="N93" s="4">
        <v>0.63700000000000001</v>
      </c>
      <c r="O93" s="4">
        <v>0.60399999999999998</v>
      </c>
      <c r="P93" s="5">
        <v>7307</v>
      </c>
      <c r="Q93" s="4">
        <v>0.61899999999999999</v>
      </c>
      <c r="R93" s="8">
        <v>0.60899999999999999</v>
      </c>
      <c r="S93" s="5">
        <v>7073</v>
      </c>
      <c r="T93" s="4">
        <v>0.61299999999999999</v>
      </c>
      <c r="U93" s="4">
        <v>0.59399999999999997</v>
      </c>
      <c r="V93" s="5">
        <v>7203</v>
      </c>
      <c r="W93" s="4">
        <v>0.621</v>
      </c>
      <c r="X93" s="4">
        <v>0.60799999999999998</v>
      </c>
      <c r="Y93" s="5">
        <v>7346.5</v>
      </c>
      <c r="Z93" s="4">
        <v>0.622</v>
      </c>
      <c r="AA93" s="4">
        <v>0.60299999999999998</v>
      </c>
      <c r="AB93" s="5">
        <v>7582</v>
      </c>
      <c r="AC93" s="9">
        <v>0.63610270731518115</v>
      </c>
      <c r="AD93" s="9">
        <v>0.61053471667996806</v>
      </c>
      <c r="AE93" s="10">
        <v>7765.5</v>
      </c>
    </row>
    <row r="94" spans="1:31" x14ac:dyDescent="0.35">
      <c r="A94" s="1" t="s">
        <v>126</v>
      </c>
      <c r="B94" s="4">
        <v>0.68600000000000005</v>
      </c>
      <c r="C94" s="3" t="s">
        <v>60</v>
      </c>
      <c r="D94" s="5">
        <v>5830.85</v>
      </c>
      <c r="E94" s="4">
        <v>0.67800000000000005</v>
      </c>
      <c r="F94" s="4">
        <v>0.64500000000000002</v>
      </c>
      <c r="G94" s="5">
        <v>6184.37</v>
      </c>
      <c r="H94" s="4">
        <v>0.65200000000000002</v>
      </c>
      <c r="I94" s="4">
        <v>0.65100000000000002</v>
      </c>
      <c r="J94" s="5">
        <v>5784.49</v>
      </c>
      <c r="K94" s="4">
        <v>0.64900000000000002</v>
      </c>
      <c r="L94" s="4">
        <v>0.66600000000000004</v>
      </c>
      <c r="M94" s="5">
        <v>6144.46</v>
      </c>
      <c r="N94" s="4">
        <v>0.67300000000000004</v>
      </c>
      <c r="O94" s="4">
        <v>0.66500000000000004</v>
      </c>
      <c r="P94" s="5">
        <v>6366.63</v>
      </c>
      <c r="Q94" s="4">
        <v>0.66</v>
      </c>
      <c r="R94" s="8">
        <v>0.65300000000000002</v>
      </c>
      <c r="S94" s="5">
        <v>6234.15</v>
      </c>
      <c r="T94" s="4">
        <v>0.64600000000000002</v>
      </c>
      <c r="U94" s="4">
        <v>0.63900000000000001</v>
      </c>
      <c r="V94" s="5">
        <v>6261.08</v>
      </c>
      <c r="W94" s="4">
        <v>0.66500000000000004</v>
      </c>
      <c r="X94" s="4">
        <v>0.65</v>
      </c>
      <c r="Y94" s="5">
        <v>6351.34</v>
      </c>
      <c r="Z94" s="4">
        <v>0.65700000000000003</v>
      </c>
      <c r="AA94" s="4">
        <v>0.64800000000000002</v>
      </c>
      <c r="AB94" s="5">
        <v>6350</v>
      </c>
      <c r="AC94" s="9">
        <v>0.65502990755845569</v>
      </c>
      <c r="AD94" s="9">
        <v>0.65670875680114982</v>
      </c>
      <c r="AE94" s="10">
        <v>6362.26</v>
      </c>
    </row>
    <row r="95" spans="1:31" x14ac:dyDescent="0.35">
      <c r="A95" s="1" t="s">
        <v>128</v>
      </c>
      <c r="B95" s="4">
        <v>0.67400000000000004</v>
      </c>
      <c r="C95" s="3" t="s">
        <v>60</v>
      </c>
      <c r="D95" s="5">
        <v>9382.81</v>
      </c>
      <c r="E95" s="4">
        <v>0.65400000000000003</v>
      </c>
      <c r="F95" s="4">
        <v>0.67200000000000004</v>
      </c>
      <c r="G95" s="5">
        <v>8917.6200000000008</v>
      </c>
      <c r="H95" s="4">
        <v>0.65200000000000002</v>
      </c>
      <c r="I95" s="4">
        <v>0.628</v>
      </c>
      <c r="J95" s="5">
        <v>8773.86</v>
      </c>
      <c r="K95" s="4">
        <v>0.67700000000000005</v>
      </c>
      <c r="L95" s="4">
        <v>0.64600000000000002</v>
      </c>
      <c r="M95" s="5">
        <v>6610.47</v>
      </c>
      <c r="N95" s="4">
        <v>0.68100000000000005</v>
      </c>
      <c r="O95" s="4">
        <v>0.64700000000000002</v>
      </c>
      <c r="P95" s="5">
        <v>8368.5499999999993</v>
      </c>
      <c r="Q95" s="4">
        <v>0.66200000000000003</v>
      </c>
      <c r="R95" s="8">
        <v>0.64</v>
      </c>
      <c r="S95" s="5">
        <v>8182</v>
      </c>
      <c r="T95" s="4">
        <v>0.65900000000000003</v>
      </c>
      <c r="U95" s="4">
        <v>0.64600000000000002</v>
      </c>
      <c r="V95" s="5">
        <v>7322.79</v>
      </c>
      <c r="W95" s="4">
        <v>0.63</v>
      </c>
      <c r="X95" s="4">
        <v>0.63900000000000001</v>
      </c>
      <c r="Y95" s="5">
        <v>7661.9</v>
      </c>
      <c r="Z95" s="4">
        <v>0.61099999999999999</v>
      </c>
      <c r="AA95" s="4">
        <v>0.63400000000000001</v>
      </c>
      <c r="AB95" s="5">
        <v>7702.5</v>
      </c>
      <c r="AC95" s="9">
        <v>0.592326139088729</v>
      </c>
      <c r="AD95" s="9">
        <v>0.62286689419795227</v>
      </c>
      <c r="AE95" s="10">
        <v>7686.8</v>
      </c>
    </row>
    <row r="96" spans="1:31" x14ac:dyDescent="0.35">
      <c r="A96" s="1" t="s">
        <v>130</v>
      </c>
      <c r="B96" s="4">
        <v>0.68300000000000005</v>
      </c>
      <c r="C96" s="4">
        <v>0.66800000000000004</v>
      </c>
      <c r="D96" s="5">
        <v>7646.35</v>
      </c>
      <c r="E96" s="4">
        <v>0.67300000000000004</v>
      </c>
      <c r="F96" s="4">
        <v>0.68899999999999995</v>
      </c>
      <c r="G96" s="5">
        <v>7750</v>
      </c>
      <c r="H96" s="4">
        <v>0.63700000000000001</v>
      </c>
      <c r="I96" s="4">
        <v>0.65500000000000003</v>
      </c>
      <c r="J96" s="5">
        <v>7092</v>
      </c>
      <c r="K96" s="4">
        <v>0.65900000000000003</v>
      </c>
      <c r="L96" s="4">
        <v>0.63200000000000001</v>
      </c>
      <c r="M96" s="5">
        <v>6894.5</v>
      </c>
      <c r="N96" s="4">
        <v>0.63100000000000001</v>
      </c>
      <c r="O96" s="4">
        <v>0.63900000000000001</v>
      </c>
      <c r="P96" s="5">
        <v>7884.5</v>
      </c>
      <c r="Q96" s="4">
        <v>0.65100000000000002</v>
      </c>
      <c r="R96" s="8">
        <v>0.64400000000000002</v>
      </c>
      <c r="S96" s="5">
        <v>7274.5</v>
      </c>
      <c r="T96" s="4">
        <v>0.65200000000000002</v>
      </c>
      <c r="U96" s="4">
        <v>0.628</v>
      </c>
      <c r="V96" s="5">
        <v>7322</v>
      </c>
      <c r="W96" s="4">
        <v>0.65400000000000003</v>
      </c>
      <c r="X96" s="4">
        <v>0.628</v>
      </c>
      <c r="Y96" s="5">
        <v>7539</v>
      </c>
      <c r="Z96" s="4">
        <v>0.67</v>
      </c>
      <c r="AA96" s="4">
        <v>0.627</v>
      </c>
      <c r="AB96" s="5">
        <v>7515</v>
      </c>
      <c r="AC96" s="9">
        <v>0.67087198515769941</v>
      </c>
      <c r="AD96" s="9">
        <v>0.63733241663801998</v>
      </c>
      <c r="AE96" s="10">
        <v>7470</v>
      </c>
    </row>
    <row r="97" spans="1:31" x14ac:dyDescent="0.35">
      <c r="A97" s="1" t="s">
        <v>132</v>
      </c>
      <c r="B97" s="4">
        <v>0.626</v>
      </c>
      <c r="C97" s="4">
        <v>0.60099999999999998</v>
      </c>
      <c r="D97" s="5">
        <v>6623.51</v>
      </c>
      <c r="E97" s="4">
        <v>0.58499999999999996</v>
      </c>
      <c r="F97" s="4">
        <v>0.60799999999999998</v>
      </c>
      <c r="G97" s="5">
        <v>6409.21</v>
      </c>
      <c r="H97" s="4">
        <v>0.55400000000000005</v>
      </c>
      <c r="I97" s="4">
        <v>0.60699999999999998</v>
      </c>
      <c r="J97" s="5">
        <v>6276.31</v>
      </c>
      <c r="K97" s="4">
        <v>0.55000000000000004</v>
      </c>
      <c r="L97" s="4">
        <v>0.59499999999999997</v>
      </c>
      <c r="M97" s="5">
        <v>6799.7</v>
      </c>
      <c r="N97" s="4">
        <v>0.59799999999999998</v>
      </c>
      <c r="O97" s="4">
        <v>0.56699999999999995</v>
      </c>
      <c r="P97" s="5">
        <v>7602.02</v>
      </c>
      <c r="Q97" s="4">
        <v>0.50700000000000001</v>
      </c>
      <c r="R97" s="8">
        <v>0.53100000000000003</v>
      </c>
      <c r="S97" s="5">
        <v>6525.11</v>
      </c>
      <c r="T97" s="4">
        <v>0.502</v>
      </c>
      <c r="U97" s="4">
        <v>0.52400000000000002</v>
      </c>
      <c r="V97" s="5">
        <v>6875.25</v>
      </c>
      <c r="W97" s="4">
        <v>0.57599999999999996</v>
      </c>
      <c r="X97" s="4">
        <v>0.57599999999999996</v>
      </c>
      <c r="Y97" s="5">
        <v>6915.84</v>
      </c>
      <c r="Z97" s="4">
        <v>0.55600000000000005</v>
      </c>
      <c r="AA97" s="4">
        <v>0.57599999999999996</v>
      </c>
      <c r="AB97" s="5">
        <v>6498.53</v>
      </c>
      <c r="AC97" s="9">
        <v>0.50806451612903225</v>
      </c>
      <c r="AD97" s="9">
        <v>0.5027502750275028</v>
      </c>
      <c r="AE97" s="10">
        <v>6245.2</v>
      </c>
    </row>
    <row r="98" spans="1:31" x14ac:dyDescent="0.35">
      <c r="A98" s="1" t="s">
        <v>134</v>
      </c>
      <c r="B98" s="4">
        <v>0.68700000000000006</v>
      </c>
      <c r="C98" s="3" t="s">
        <v>60</v>
      </c>
      <c r="D98" s="5">
        <v>7979.49</v>
      </c>
      <c r="E98" s="4">
        <v>0.66100000000000003</v>
      </c>
      <c r="F98" s="3" t="s">
        <v>60</v>
      </c>
      <c r="G98" s="5">
        <v>7035.84</v>
      </c>
      <c r="H98" s="4">
        <v>0.63300000000000001</v>
      </c>
      <c r="I98" s="4">
        <v>0.62</v>
      </c>
      <c r="J98" s="5">
        <v>6821.1</v>
      </c>
      <c r="K98" s="4">
        <v>0.64200000000000002</v>
      </c>
      <c r="L98" s="4">
        <v>0.64600000000000002</v>
      </c>
      <c r="M98" s="5">
        <v>7408.87</v>
      </c>
      <c r="N98" s="4">
        <v>0.67600000000000005</v>
      </c>
      <c r="O98" s="4">
        <v>0.63700000000000001</v>
      </c>
      <c r="P98" s="5">
        <v>8062.15</v>
      </c>
      <c r="Q98" s="4">
        <v>0.65</v>
      </c>
      <c r="R98" s="8">
        <v>0.64300000000000002</v>
      </c>
      <c r="S98" s="5">
        <v>7496.52</v>
      </c>
      <c r="T98" s="4">
        <v>0.64100000000000001</v>
      </c>
      <c r="U98" s="4">
        <v>0.63500000000000001</v>
      </c>
      <c r="V98" s="5">
        <v>7500</v>
      </c>
      <c r="W98" s="4">
        <v>0.64100000000000001</v>
      </c>
      <c r="X98" s="4">
        <v>0.628</v>
      </c>
      <c r="Y98" s="5">
        <v>7403.5</v>
      </c>
      <c r="Z98" s="4">
        <v>0.61499999999999999</v>
      </c>
      <c r="AA98" s="4">
        <v>0.622</v>
      </c>
      <c r="AB98" s="5">
        <v>7435.18</v>
      </c>
      <c r="AC98" s="9">
        <v>0.62136038186157516</v>
      </c>
      <c r="AD98" s="9">
        <v>0.63910806174957113</v>
      </c>
      <c r="AE98" s="10">
        <v>7460.7</v>
      </c>
    </row>
    <row r="99" spans="1:31" x14ac:dyDescent="0.35">
      <c r="A99" s="1" t="s">
        <v>136</v>
      </c>
      <c r="B99" s="4">
        <v>0.63700000000000001</v>
      </c>
      <c r="C99" s="4">
        <v>0.64600000000000002</v>
      </c>
      <c r="D99" s="5">
        <v>6995.3</v>
      </c>
      <c r="E99" s="4">
        <v>0.63700000000000001</v>
      </c>
      <c r="F99" s="4">
        <v>0.64300000000000002</v>
      </c>
      <c r="G99" s="5">
        <v>6318.68</v>
      </c>
      <c r="H99" s="4">
        <v>0.623</v>
      </c>
      <c r="I99" s="4">
        <v>0.61199999999999999</v>
      </c>
      <c r="J99" s="5">
        <v>6170.9</v>
      </c>
      <c r="K99" s="4">
        <v>0.63800000000000001</v>
      </c>
      <c r="L99" s="4">
        <v>0.64100000000000001</v>
      </c>
      <c r="M99" s="5">
        <v>6510.41</v>
      </c>
      <c r="N99" s="4">
        <v>0.66600000000000004</v>
      </c>
      <c r="O99" s="4">
        <v>0.65100000000000002</v>
      </c>
      <c r="P99" s="5">
        <v>6986.09</v>
      </c>
      <c r="Q99" s="4">
        <v>0.64500000000000002</v>
      </c>
      <c r="R99" s="8">
        <v>0.63900000000000001</v>
      </c>
      <c r="S99" s="5">
        <v>6565.55</v>
      </c>
      <c r="T99" s="4">
        <v>0.64800000000000002</v>
      </c>
      <c r="U99" s="4">
        <v>0.64600000000000002</v>
      </c>
      <c r="V99" s="5">
        <v>6607.74</v>
      </c>
      <c r="W99" s="4">
        <v>0.64800000000000002</v>
      </c>
      <c r="X99" s="4">
        <v>0.64100000000000001</v>
      </c>
      <c r="Y99" s="5">
        <v>6523.11</v>
      </c>
      <c r="Z99" s="4">
        <v>0.64800000000000002</v>
      </c>
      <c r="AA99" s="4">
        <v>0.63800000000000001</v>
      </c>
      <c r="AB99" s="5">
        <v>6580.63</v>
      </c>
      <c r="AC99" s="9">
        <v>0.65743367261805441</v>
      </c>
      <c r="AD99" s="9">
        <v>0.6372601999459605</v>
      </c>
      <c r="AE99" s="10">
        <v>6651.335</v>
      </c>
    </row>
    <row r="100" spans="1:31" x14ac:dyDescent="0.35">
      <c r="A100" s="1" t="s">
        <v>140</v>
      </c>
      <c r="B100" s="7" t="s">
        <v>60</v>
      </c>
      <c r="C100" s="7" t="s">
        <v>60</v>
      </c>
      <c r="D100" s="7" t="s">
        <v>60</v>
      </c>
      <c r="E100" s="7" t="s">
        <v>60</v>
      </c>
      <c r="F100" s="7" t="s">
        <v>60</v>
      </c>
      <c r="G100" s="7" t="s">
        <v>60</v>
      </c>
      <c r="H100" s="7" t="s">
        <v>60</v>
      </c>
      <c r="I100" s="7" t="s">
        <v>60</v>
      </c>
      <c r="J100" s="7" t="s">
        <v>60</v>
      </c>
      <c r="K100" s="7" t="s">
        <v>60</v>
      </c>
      <c r="L100" s="7" t="s">
        <v>60</v>
      </c>
      <c r="M100" s="7" t="s">
        <v>60</v>
      </c>
      <c r="N100" s="7" t="s">
        <v>60</v>
      </c>
      <c r="O100" s="7" t="s">
        <v>60</v>
      </c>
      <c r="P100" s="7" t="s">
        <v>60</v>
      </c>
      <c r="Q100" s="4">
        <v>0.626</v>
      </c>
      <c r="R100" s="8">
        <v>0.63600000000000001</v>
      </c>
      <c r="S100" s="5">
        <v>8550.2800000000007</v>
      </c>
      <c r="T100" s="4">
        <v>0.60799999999999998</v>
      </c>
      <c r="U100" s="4">
        <v>0.64700000000000002</v>
      </c>
      <c r="V100" s="5">
        <v>8433.2199999999993</v>
      </c>
      <c r="W100" s="4">
        <v>0.63400000000000001</v>
      </c>
      <c r="X100" s="4">
        <v>0.65100000000000002</v>
      </c>
      <c r="Y100" s="5">
        <v>7951.26</v>
      </c>
      <c r="Z100" s="4">
        <v>0.64600000000000002</v>
      </c>
      <c r="AA100" s="4">
        <v>0.63100000000000001</v>
      </c>
      <c r="AB100" s="5">
        <v>8077.94</v>
      </c>
      <c r="AC100" s="9">
        <v>0.64008179959100209</v>
      </c>
      <c r="AD100" s="9">
        <v>0.63121783876500859</v>
      </c>
      <c r="AE100" s="10">
        <v>7476.4</v>
      </c>
    </row>
    <row r="101" spans="1:31" x14ac:dyDescent="0.35">
      <c r="A101" s="1" t="s">
        <v>142</v>
      </c>
      <c r="B101" s="4">
        <v>0.64700000000000002</v>
      </c>
      <c r="C101" s="7" t="s">
        <v>60</v>
      </c>
      <c r="D101" s="5">
        <v>6291.71</v>
      </c>
      <c r="E101" s="4">
        <v>0.65700000000000003</v>
      </c>
      <c r="F101" s="4">
        <v>0.65100000000000002</v>
      </c>
      <c r="G101" s="5">
        <v>6333.54</v>
      </c>
      <c r="H101" s="4">
        <v>0.66900000000000004</v>
      </c>
      <c r="I101" s="4">
        <v>0.629</v>
      </c>
      <c r="J101" s="5">
        <v>6710.21</v>
      </c>
      <c r="K101" s="4">
        <v>0.66200000000000003</v>
      </c>
      <c r="L101" s="4">
        <v>0.627</v>
      </c>
      <c r="M101" s="5">
        <v>6645.9</v>
      </c>
      <c r="N101" s="4">
        <v>0.59799999999999998</v>
      </c>
      <c r="O101" s="4">
        <v>0.58899999999999997</v>
      </c>
      <c r="P101" s="5">
        <v>6593.35</v>
      </c>
      <c r="Q101" s="4">
        <v>0.64700000000000002</v>
      </c>
      <c r="R101" s="8">
        <v>0.62</v>
      </c>
      <c r="S101" s="5">
        <v>6700.82</v>
      </c>
      <c r="T101" s="4">
        <v>0.626</v>
      </c>
      <c r="U101" s="4">
        <v>0.60199999999999998</v>
      </c>
      <c r="V101" s="5">
        <v>6629.78</v>
      </c>
      <c r="W101" s="4">
        <v>0.61799999999999999</v>
      </c>
      <c r="X101" s="4">
        <v>0.60599999999999998</v>
      </c>
      <c r="Y101" s="5">
        <v>6721.23</v>
      </c>
      <c r="Z101" s="4">
        <v>0.61899999999999999</v>
      </c>
      <c r="AA101" s="4">
        <v>0.61099999999999999</v>
      </c>
      <c r="AB101" s="5">
        <v>6840.02</v>
      </c>
      <c r="AC101" s="9">
        <v>0.61481481481481481</v>
      </c>
      <c r="AD101" s="9">
        <v>0.60275064779748855</v>
      </c>
      <c r="AE101" s="10">
        <v>6752</v>
      </c>
    </row>
    <row r="102" spans="1:31" x14ac:dyDescent="0.35">
      <c r="A102" s="1" t="s">
        <v>144</v>
      </c>
      <c r="B102" s="4">
        <v>0.72799999999999998</v>
      </c>
      <c r="C102" s="7" t="s">
        <v>60</v>
      </c>
      <c r="D102" s="5">
        <v>7292.47</v>
      </c>
      <c r="E102" s="4">
        <v>0.70499999999999996</v>
      </c>
      <c r="F102" s="4">
        <v>0.69499999999999995</v>
      </c>
      <c r="G102" s="5">
        <v>7027.72</v>
      </c>
      <c r="H102" s="4">
        <v>0.56399999999999995</v>
      </c>
      <c r="I102" s="4">
        <v>0.65500000000000003</v>
      </c>
      <c r="J102" s="5">
        <v>6270.82</v>
      </c>
      <c r="K102" s="4">
        <v>0.66100000000000003</v>
      </c>
      <c r="L102" s="4">
        <v>0.67700000000000005</v>
      </c>
      <c r="M102" s="5">
        <v>7362.52</v>
      </c>
      <c r="N102" s="4">
        <v>0.68300000000000005</v>
      </c>
      <c r="O102" s="4">
        <v>0.58799999999999997</v>
      </c>
      <c r="P102" s="5">
        <v>7122.45</v>
      </c>
      <c r="Q102" s="4">
        <v>0.66300000000000003</v>
      </c>
      <c r="R102" s="8">
        <v>0.65100000000000002</v>
      </c>
      <c r="S102" s="5">
        <v>7123.2</v>
      </c>
      <c r="T102" s="4">
        <v>0.65900000000000003</v>
      </c>
      <c r="U102" s="4">
        <v>0.627</v>
      </c>
      <c r="V102" s="5">
        <v>7122.45</v>
      </c>
      <c r="W102" s="4">
        <v>0.66700000000000004</v>
      </c>
      <c r="X102" s="4">
        <v>0.64</v>
      </c>
      <c r="Y102" s="5">
        <v>6777</v>
      </c>
      <c r="Z102" s="4">
        <v>0.66300000000000003</v>
      </c>
      <c r="AA102" s="4">
        <v>0.65900000000000003</v>
      </c>
      <c r="AB102" s="5">
        <v>6692.21</v>
      </c>
      <c r="AC102" s="9">
        <v>0.66167664670658688</v>
      </c>
      <c r="AD102" s="9">
        <v>0.65771028037383172</v>
      </c>
      <c r="AE102" s="10">
        <v>6329.4750000000004</v>
      </c>
    </row>
    <row r="103" spans="1:31" x14ac:dyDescent="0.35">
      <c r="A103" s="1" t="s">
        <v>146</v>
      </c>
      <c r="B103" s="4">
        <v>0.66600000000000004</v>
      </c>
      <c r="C103" s="7" t="s">
        <v>60</v>
      </c>
      <c r="D103" s="5">
        <v>6481.02</v>
      </c>
      <c r="E103" s="4">
        <v>0.64100000000000001</v>
      </c>
      <c r="F103" s="4">
        <v>0.63</v>
      </c>
      <c r="G103" s="5">
        <v>6591.01</v>
      </c>
      <c r="H103" s="4">
        <v>0.68</v>
      </c>
      <c r="I103" s="4">
        <v>0.63700000000000001</v>
      </c>
      <c r="J103" s="5">
        <v>6289.4</v>
      </c>
      <c r="K103" s="4">
        <v>0.66600000000000004</v>
      </c>
      <c r="L103" s="4">
        <v>0.626</v>
      </c>
      <c r="M103" s="5">
        <v>6668</v>
      </c>
      <c r="N103" s="4">
        <v>0.628</v>
      </c>
      <c r="O103" s="4">
        <v>0.66500000000000004</v>
      </c>
      <c r="P103" s="5">
        <v>6125.71</v>
      </c>
      <c r="Q103" s="4">
        <v>0.65800000000000003</v>
      </c>
      <c r="R103" s="8">
        <v>0.65</v>
      </c>
      <c r="S103" s="5">
        <v>6289.92</v>
      </c>
      <c r="T103" s="4">
        <v>0.64100000000000001</v>
      </c>
      <c r="U103" s="4">
        <v>0.64800000000000002</v>
      </c>
      <c r="V103" s="5">
        <v>6269.74</v>
      </c>
      <c r="W103" s="4">
        <v>0.624</v>
      </c>
      <c r="X103" s="4">
        <v>0.64600000000000002</v>
      </c>
      <c r="Y103" s="5">
        <v>6259.66</v>
      </c>
      <c r="Z103" s="4">
        <v>0.621</v>
      </c>
      <c r="AA103" s="4">
        <v>0.628</v>
      </c>
      <c r="AB103" s="5">
        <v>6424.51</v>
      </c>
      <c r="AC103" s="9">
        <v>0.62536023054755041</v>
      </c>
      <c r="AD103" s="9">
        <v>0.61248527679623088</v>
      </c>
      <c r="AE103" s="10">
        <v>6753.4549999999999</v>
      </c>
    </row>
    <row r="104" spans="1:31" x14ac:dyDescent="0.35">
      <c r="A104" s="1" t="s">
        <v>148</v>
      </c>
      <c r="B104" s="4">
        <v>0.626</v>
      </c>
      <c r="C104" s="4">
        <v>0.626</v>
      </c>
      <c r="D104" s="5">
        <v>7077</v>
      </c>
      <c r="E104" s="4">
        <v>0.63800000000000001</v>
      </c>
      <c r="F104" s="4">
        <v>0.63</v>
      </c>
      <c r="G104" s="5">
        <v>7298.23</v>
      </c>
      <c r="H104" s="4">
        <v>0.624</v>
      </c>
      <c r="I104" s="4">
        <v>0.624</v>
      </c>
      <c r="J104" s="5">
        <v>6840.43</v>
      </c>
      <c r="K104" s="4">
        <v>0.626</v>
      </c>
      <c r="L104" s="4">
        <v>0.63300000000000001</v>
      </c>
      <c r="M104" s="5">
        <v>7310.45</v>
      </c>
      <c r="N104" s="4">
        <v>0.64100000000000001</v>
      </c>
      <c r="O104" s="4">
        <v>0.629</v>
      </c>
      <c r="P104" s="5">
        <v>7337.09</v>
      </c>
      <c r="Q104" s="4">
        <v>0.63600000000000001</v>
      </c>
      <c r="R104" s="8">
        <v>0.629</v>
      </c>
      <c r="S104" s="5">
        <v>7389.5</v>
      </c>
      <c r="T104" s="4">
        <v>0.63600000000000001</v>
      </c>
      <c r="U104" s="4">
        <v>0.63</v>
      </c>
      <c r="V104" s="5">
        <v>7461.57</v>
      </c>
      <c r="W104" s="4" t="s">
        <v>60</v>
      </c>
      <c r="X104" s="4" t="s">
        <v>60</v>
      </c>
      <c r="Y104" s="5" t="s">
        <v>60</v>
      </c>
      <c r="Z104" s="4">
        <v>0.63100000000000001</v>
      </c>
      <c r="AA104" s="4">
        <v>0.628</v>
      </c>
      <c r="AB104" s="5">
        <v>7668.63</v>
      </c>
      <c r="AC104" s="9">
        <v>0.62947842612796512</v>
      </c>
      <c r="AD104" s="9">
        <v>0.62913641829599609</v>
      </c>
      <c r="AE104" s="10">
        <v>7593.77</v>
      </c>
    </row>
    <row r="105" spans="1:31" x14ac:dyDescent="0.35">
      <c r="A105" s="1" t="s">
        <v>150</v>
      </c>
      <c r="B105" s="3" t="s">
        <v>60</v>
      </c>
      <c r="C105" s="3" t="s">
        <v>60</v>
      </c>
      <c r="D105" s="3" t="s">
        <v>60</v>
      </c>
      <c r="E105" s="3" t="s">
        <v>60</v>
      </c>
      <c r="F105" s="3" t="s">
        <v>60</v>
      </c>
      <c r="G105" s="3" t="s">
        <v>60</v>
      </c>
      <c r="H105" s="4">
        <v>0.64300000000000002</v>
      </c>
      <c r="I105" s="3" t="s">
        <v>60</v>
      </c>
      <c r="J105" s="5">
        <v>7340</v>
      </c>
      <c r="K105" s="4">
        <v>0.69899999999999995</v>
      </c>
      <c r="L105" s="3" t="s">
        <v>60</v>
      </c>
      <c r="M105" s="5">
        <v>7227</v>
      </c>
      <c r="N105" s="4">
        <v>0.65600000000000003</v>
      </c>
      <c r="O105" s="4">
        <v>0.66</v>
      </c>
      <c r="P105" s="5">
        <v>7282.64</v>
      </c>
      <c r="Q105" s="4">
        <v>0.66600000000000004</v>
      </c>
      <c r="R105" s="8">
        <v>0.67700000000000005</v>
      </c>
      <c r="S105" s="5">
        <v>7440</v>
      </c>
      <c r="T105" s="4">
        <v>0.51800000000000002</v>
      </c>
      <c r="U105" s="4">
        <v>0.45900000000000002</v>
      </c>
      <c r="V105" s="5">
        <v>7517</v>
      </c>
      <c r="W105" s="4">
        <v>0.66700000000000004</v>
      </c>
      <c r="X105" s="4">
        <v>0.67300000000000004</v>
      </c>
      <c r="Y105" s="5">
        <v>8211.8799999999992</v>
      </c>
      <c r="Z105" s="4">
        <v>0.65200000000000002</v>
      </c>
      <c r="AA105" s="4">
        <v>0.66900000000000004</v>
      </c>
      <c r="AB105" s="5">
        <v>8042</v>
      </c>
      <c r="AC105" s="9">
        <v>0.65107526881720434</v>
      </c>
      <c r="AD105" s="9">
        <v>0.65727002967359049</v>
      </c>
      <c r="AE105" s="10">
        <v>7865</v>
      </c>
    </row>
    <row r="106" spans="1:31" x14ac:dyDescent="0.35">
      <c r="A106" s="1" t="s">
        <v>152</v>
      </c>
      <c r="B106" s="4">
        <v>0.64100000000000001</v>
      </c>
      <c r="C106" s="4">
        <v>0.51500000000000001</v>
      </c>
      <c r="D106" s="5">
        <v>7123.2</v>
      </c>
      <c r="E106" s="4">
        <v>0.623</v>
      </c>
      <c r="F106" s="4">
        <v>0.55800000000000005</v>
      </c>
      <c r="G106" s="5">
        <v>6983.7</v>
      </c>
      <c r="H106" s="4">
        <v>0.59799999999999998</v>
      </c>
      <c r="I106" s="4">
        <v>0.51100000000000001</v>
      </c>
      <c r="J106" s="5">
        <v>6036.86</v>
      </c>
      <c r="K106" s="4">
        <v>0.65400000000000003</v>
      </c>
      <c r="L106" s="4">
        <v>0.58299999999999996</v>
      </c>
      <c r="M106" s="5">
        <v>6740.05</v>
      </c>
      <c r="N106" s="4">
        <v>0.53100000000000003</v>
      </c>
      <c r="O106" s="4">
        <v>0.47899999999999998</v>
      </c>
      <c r="P106" s="5">
        <v>6800.02</v>
      </c>
      <c r="Q106" s="4">
        <v>0.64900000000000002</v>
      </c>
      <c r="R106" s="8">
        <v>0.55400000000000005</v>
      </c>
      <c r="S106" s="5">
        <v>6800.02</v>
      </c>
      <c r="T106" s="4">
        <v>0.63700000000000001</v>
      </c>
      <c r="U106" s="4">
        <v>0.52800000000000002</v>
      </c>
      <c r="V106" s="5">
        <v>6746.45</v>
      </c>
      <c r="W106" s="4">
        <v>0.60299999999999998</v>
      </c>
      <c r="X106" s="4">
        <v>0.53200000000000003</v>
      </c>
      <c r="Y106" s="5">
        <v>6773.24</v>
      </c>
      <c r="Z106" s="4">
        <v>0.66700000000000004</v>
      </c>
      <c r="AA106" s="4">
        <v>0.55000000000000004</v>
      </c>
      <c r="AB106" s="5">
        <v>6706.91</v>
      </c>
      <c r="AC106" s="9">
        <v>0.64795918367346939</v>
      </c>
      <c r="AD106" s="9">
        <v>0.53039832285115307</v>
      </c>
      <c r="AE106" s="10">
        <v>6489.9</v>
      </c>
    </row>
    <row r="107" spans="1:31" x14ac:dyDescent="0.35">
      <c r="A107" s="1" t="s">
        <v>154</v>
      </c>
      <c r="B107" s="4">
        <v>0.33300000000000002</v>
      </c>
      <c r="C107" s="3" t="s">
        <v>60</v>
      </c>
      <c r="D107" s="5">
        <v>7296.62</v>
      </c>
      <c r="E107" s="4">
        <v>0.27300000000000002</v>
      </c>
      <c r="F107" s="4">
        <v>0.29199999999999998</v>
      </c>
      <c r="G107" s="5">
        <v>9057.39</v>
      </c>
      <c r="H107" s="4">
        <v>0.35599999999999998</v>
      </c>
      <c r="I107" s="4">
        <v>0.34499999999999997</v>
      </c>
      <c r="J107" s="5">
        <v>5775.03</v>
      </c>
      <c r="K107" s="4">
        <v>0.57099999999999995</v>
      </c>
      <c r="L107" s="4">
        <v>0.29099999999999998</v>
      </c>
      <c r="M107" s="5">
        <v>9667.68</v>
      </c>
      <c r="N107" s="4">
        <v>0.5</v>
      </c>
      <c r="O107" s="4">
        <v>0.33300000000000002</v>
      </c>
      <c r="P107" s="5">
        <v>14772.75</v>
      </c>
      <c r="Q107" s="4">
        <v>0.4</v>
      </c>
      <c r="R107" s="8">
        <v>0.32300000000000001</v>
      </c>
      <c r="S107" s="5">
        <v>6310.29</v>
      </c>
      <c r="T107" s="4">
        <v>0.34799999999999998</v>
      </c>
      <c r="U107" s="4">
        <v>0.29199999999999998</v>
      </c>
      <c r="V107" s="5">
        <v>9667.67</v>
      </c>
      <c r="W107" s="4">
        <v>0.39100000000000001</v>
      </c>
      <c r="X107" s="4">
        <v>0.36699999999999999</v>
      </c>
      <c r="Y107" s="5">
        <v>10761.29</v>
      </c>
      <c r="Z107" s="4">
        <v>0.29199999999999998</v>
      </c>
      <c r="AA107" s="4">
        <v>0.47799999999999998</v>
      </c>
      <c r="AB107" s="5">
        <v>8428.84</v>
      </c>
      <c r="AC107" s="9">
        <v>0.34615384615384615</v>
      </c>
      <c r="AD107" s="9">
        <v>0.56521739130434778</v>
      </c>
      <c r="AE107" s="10">
        <v>7280</v>
      </c>
    </row>
    <row r="108" spans="1:31" x14ac:dyDescent="0.35">
      <c r="A108" s="1" t="s">
        <v>156</v>
      </c>
      <c r="B108" s="4">
        <v>0.69699999999999995</v>
      </c>
      <c r="C108" s="3" t="s">
        <v>60</v>
      </c>
      <c r="D108" s="5">
        <v>6238.5</v>
      </c>
      <c r="E108" s="4">
        <v>0.68500000000000005</v>
      </c>
      <c r="F108" s="4">
        <v>0.67300000000000004</v>
      </c>
      <c r="G108" s="5">
        <v>6127.95</v>
      </c>
      <c r="H108" s="4">
        <v>0.66800000000000004</v>
      </c>
      <c r="I108" s="4">
        <v>0.65200000000000002</v>
      </c>
      <c r="J108" s="5">
        <v>6080.16</v>
      </c>
      <c r="K108" s="4">
        <v>0.67200000000000004</v>
      </c>
      <c r="L108" s="4">
        <v>0.65100000000000002</v>
      </c>
      <c r="M108" s="5">
        <v>6446.8</v>
      </c>
      <c r="N108" s="4">
        <v>0.63300000000000001</v>
      </c>
      <c r="O108" s="4">
        <v>0.64700000000000002</v>
      </c>
      <c r="P108" s="5">
        <v>5900.82</v>
      </c>
      <c r="Q108" s="4">
        <v>0.66300000000000003</v>
      </c>
      <c r="R108" s="8">
        <v>0.65900000000000003</v>
      </c>
      <c r="S108" s="5">
        <v>6343.52</v>
      </c>
      <c r="T108" s="4">
        <v>0.65800000000000003</v>
      </c>
      <c r="U108" s="4">
        <v>0.65</v>
      </c>
      <c r="V108" s="5">
        <v>6578.48</v>
      </c>
      <c r="W108" s="4">
        <v>0.65400000000000003</v>
      </c>
      <c r="X108" s="4">
        <v>0.65200000000000002</v>
      </c>
      <c r="Y108" s="5">
        <v>6792.13</v>
      </c>
      <c r="Z108" s="4">
        <v>0.65</v>
      </c>
      <c r="AA108" s="4">
        <v>0.65400000000000003</v>
      </c>
      <c r="AB108" s="5">
        <v>6924.4</v>
      </c>
      <c r="AC108" s="9">
        <v>0.64898746383799422</v>
      </c>
      <c r="AD108" s="9">
        <v>0.64845836368050502</v>
      </c>
      <c r="AE108" s="10">
        <v>6939.9250000000002</v>
      </c>
    </row>
    <row r="109" spans="1:31" x14ac:dyDescent="0.35">
      <c r="A109" s="1" t="s">
        <v>158</v>
      </c>
      <c r="B109" s="4">
        <v>0.67500000000000004</v>
      </c>
      <c r="C109" s="3" t="s">
        <v>60</v>
      </c>
      <c r="D109" s="5">
        <v>7922.25</v>
      </c>
      <c r="E109" s="4">
        <v>0.627</v>
      </c>
      <c r="F109" s="4">
        <v>0.61899999999999999</v>
      </c>
      <c r="G109" s="5">
        <v>8093.76</v>
      </c>
      <c r="H109" s="4">
        <v>0.59499999999999997</v>
      </c>
      <c r="I109" s="4">
        <v>0.621</v>
      </c>
      <c r="J109" s="5">
        <v>7301.89</v>
      </c>
      <c r="K109" s="4">
        <v>0.624</v>
      </c>
      <c r="L109" s="4">
        <v>0.629</v>
      </c>
      <c r="M109" s="5">
        <v>8088.14</v>
      </c>
      <c r="N109" s="4">
        <v>0.66400000000000003</v>
      </c>
      <c r="O109" s="4">
        <v>0.6</v>
      </c>
      <c r="P109" s="5">
        <v>8602.7999999999993</v>
      </c>
      <c r="Q109" s="4">
        <v>0.63200000000000001</v>
      </c>
      <c r="R109" s="8">
        <v>0.62</v>
      </c>
      <c r="S109" s="5">
        <v>8325.69</v>
      </c>
      <c r="T109" s="4">
        <v>0.61199999999999999</v>
      </c>
      <c r="U109" s="4">
        <v>0.60099999999999998</v>
      </c>
      <c r="V109" s="5">
        <v>8381.25</v>
      </c>
      <c r="W109" s="4">
        <v>0.59299999999999997</v>
      </c>
      <c r="X109" s="4">
        <v>0.57499999999999996</v>
      </c>
      <c r="Y109" s="5">
        <v>8439.26</v>
      </c>
      <c r="Z109" s="4">
        <v>0.61899999999999999</v>
      </c>
      <c r="AA109" s="4">
        <v>0.61599999999999999</v>
      </c>
      <c r="AB109" s="5">
        <v>8395.2900000000009</v>
      </c>
      <c r="AC109" s="9">
        <v>0.59714743123271719</v>
      </c>
      <c r="AD109" s="9">
        <v>0.590896199659671</v>
      </c>
      <c r="AE109" s="10">
        <v>8472.84</v>
      </c>
    </row>
    <row r="110" spans="1:31" x14ac:dyDescent="0.35">
      <c r="A110" s="1" t="s">
        <v>160</v>
      </c>
      <c r="B110" s="4">
        <v>0.66300000000000003</v>
      </c>
      <c r="C110" s="3" t="s">
        <v>60</v>
      </c>
      <c r="D110" s="5">
        <v>6427.4</v>
      </c>
      <c r="E110" s="4">
        <v>0.64200000000000002</v>
      </c>
      <c r="F110" s="4">
        <v>0.623</v>
      </c>
      <c r="G110" s="5">
        <v>6360.65</v>
      </c>
      <c r="H110" s="4">
        <v>0.60299999999999998</v>
      </c>
      <c r="I110" s="4">
        <v>0.65</v>
      </c>
      <c r="J110" s="5">
        <v>6385.18</v>
      </c>
      <c r="K110" s="4">
        <v>0.55400000000000005</v>
      </c>
      <c r="L110" s="4">
        <v>0.61799999999999999</v>
      </c>
      <c r="M110" s="5">
        <v>6295.13</v>
      </c>
      <c r="N110" s="4">
        <v>0.60399999999999998</v>
      </c>
      <c r="O110" s="4">
        <v>0.63800000000000001</v>
      </c>
      <c r="P110" s="5">
        <v>6950.74</v>
      </c>
      <c r="Q110" s="4">
        <v>0.45900000000000002</v>
      </c>
      <c r="R110" s="8">
        <v>0.503</v>
      </c>
      <c r="S110" s="5">
        <v>5350.78</v>
      </c>
      <c r="T110" s="4">
        <v>0.46800000000000003</v>
      </c>
      <c r="U110" s="4">
        <v>0.44900000000000001</v>
      </c>
      <c r="V110" s="5">
        <v>4902.74</v>
      </c>
      <c r="W110" s="4">
        <v>0.59099999999999997</v>
      </c>
      <c r="X110" s="4">
        <v>0.59399999999999997</v>
      </c>
      <c r="Y110" s="5">
        <v>7276.88</v>
      </c>
      <c r="Z110" s="4">
        <v>0.59499999999999997</v>
      </c>
      <c r="AA110" s="4">
        <v>0.59299999999999997</v>
      </c>
      <c r="AB110" s="5">
        <v>6277.01</v>
      </c>
      <c r="AC110" s="9">
        <v>0.54761904761904767</v>
      </c>
      <c r="AD110" s="9">
        <v>0.5625</v>
      </c>
      <c r="AE110" s="10">
        <v>6665.66</v>
      </c>
    </row>
    <row r="111" spans="1:31" x14ac:dyDescent="0.35">
      <c r="A111" s="1" t="s">
        <v>162</v>
      </c>
      <c r="B111" s="4">
        <v>0.74199999999999999</v>
      </c>
      <c r="C111" s="4">
        <v>0.67200000000000004</v>
      </c>
      <c r="D111" s="5">
        <v>6921.36</v>
      </c>
      <c r="E111" s="4">
        <v>0.69499999999999995</v>
      </c>
      <c r="F111" s="4">
        <v>0.66800000000000004</v>
      </c>
      <c r="G111" s="5">
        <v>6913.34</v>
      </c>
      <c r="H111" s="4">
        <v>0.67600000000000005</v>
      </c>
      <c r="I111" s="4">
        <v>0.57699999999999996</v>
      </c>
      <c r="J111" s="5">
        <v>7633.04</v>
      </c>
      <c r="K111" s="4">
        <v>0.72</v>
      </c>
      <c r="L111" s="4">
        <v>0.66500000000000004</v>
      </c>
      <c r="M111" s="5">
        <v>7225.41</v>
      </c>
      <c r="N111" s="4">
        <v>0.74199999999999999</v>
      </c>
      <c r="O111" s="4">
        <v>0.68799999999999994</v>
      </c>
      <c r="P111" s="5">
        <v>6988.8</v>
      </c>
      <c r="Q111" s="4">
        <v>0.70399999999999996</v>
      </c>
      <c r="R111" s="8">
        <v>0.66100000000000003</v>
      </c>
      <c r="S111" s="5">
        <v>7378.07</v>
      </c>
      <c r="T111" s="4">
        <v>0.69</v>
      </c>
      <c r="U111" s="4">
        <v>0.65400000000000003</v>
      </c>
      <c r="V111" s="5">
        <v>7421.72</v>
      </c>
      <c r="W111" s="4">
        <v>0.70499999999999996</v>
      </c>
      <c r="X111" s="4">
        <v>0.66400000000000003</v>
      </c>
      <c r="Y111" s="5">
        <v>7427.73</v>
      </c>
      <c r="Z111" s="4">
        <v>0.71499999999999997</v>
      </c>
      <c r="AA111" s="4">
        <v>0.66500000000000004</v>
      </c>
      <c r="AB111" s="5">
        <v>7613.42</v>
      </c>
      <c r="AC111" s="9">
        <v>0.72336065573770492</v>
      </c>
      <c r="AD111" s="9">
        <v>0.66166439290586632</v>
      </c>
      <c r="AE111" s="10">
        <v>7734</v>
      </c>
    </row>
    <row r="112" spans="1:31" x14ac:dyDescent="0.35">
      <c r="A112" s="1" t="s">
        <v>164</v>
      </c>
      <c r="B112" s="4">
        <v>0.70499999999999996</v>
      </c>
      <c r="C112" s="4">
        <v>0.68500000000000005</v>
      </c>
      <c r="D112" s="5">
        <v>8213.83</v>
      </c>
      <c r="E112" s="4">
        <v>0.66500000000000004</v>
      </c>
      <c r="F112" s="4">
        <v>0.66500000000000004</v>
      </c>
      <c r="G112" s="5">
        <v>7745.2</v>
      </c>
      <c r="H112" s="4">
        <v>0.66</v>
      </c>
      <c r="I112" s="4">
        <v>0.63500000000000001</v>
      </c>
      <c r="J112" s="5">
        <v>6563.36</v>
      </c>
      <c r="K112" s="4">
        <v>0.625</v>
      </c>
      <c r="L112" s="4">
        <v>0.65300000000000002</v>
      </c>
      <c r="M112" s="5">
        <v>7888.45</v>
      </c>
      <c r="N112" s="4">
        <v>0.65100000000000002</v>
      </c>
      <c r="O112" s="4">
        <v>0.65</v>
      </c>
      <c r="P112" s="5">
        <v>7072.31</v>
      </c>
      <c r="Q112" s="4">
        <v>0.64600000000000002</v>
      </c>
      <c r="R112" s="8">
        <v>0.64400000000000002</v>
      </c>
      <c r="S112" s="5">
        <v>7196.31</v>
      </c>
      <c r="T112" s="4">
        <v>0.61799999999999999</v>
      </c>
      <c r="U112" s="4">
        <v>0.621</v>
      </c>
      <c r="V112" s="5">
        <v>7356</v>
      </c>
      <c r="W112" s="4">
        <v>0.60699999999999998</v>
      </c>
      <c r="X112" s="4">
        <v>0.61199999999999999</v>
      </c>
      <c r="Y112" s="5">
        <v>7081.71</v>
      </c>
      <c r="Z112" s="4">
        <v>0.58699999999999997</v>
      </c>
      <c r="AA112" s="4">
        <v>0.6</v>
      </c>
      <c r="AB112" s="5">
        <v>7051.56</v>
      </c>
      <c r="AC112" s="9">
        <v>0.58614864864864868</v>
      </c>
      <c r="AD112" s="9">
        <v>0.5731225296442688</v>
      </c>
      <c r="AE112" s="10">
        <v>7053.98</v>
      </c>
    </row>
    <row r="113" spans="1:31" x14ac:dyDescent="0.35">
      <c r="A113" s="1" t="s">
        <v>166</v>
      </c>
      <c r="B113" s="4"/>
      <c r="C113" s="3"/>
      <c r="D113" s="5"/>
      <c r="E113" s="4"/>
      <c r="F113" s="4"/>
      <c r="G113" s="5"/>
      <c r="H113" s="4"/>
      <c r="I113" s="4"/>
      <c r="J113" s="5"/>
      <c r="K113" s="4"/>
      <c r="L113" s="4"/>
      <c r="M113" s="5"/>
      <c r="N113" s="4"/>
      <c r="O113" s="4"/>
      <c r="P113" s="5"/>
      <c r="Q113" s="4"/>
      <c r="R113" s="8"/>
      <c r="S113" s="5"/>
      <c r="T113" s="4"/>
      <c r="U113" s="4"/>
      <c r="V113" s="5"/>
      <c r="W113" s="4"/>
      <c r="X113" s="4"/>
      <c r="Y113" s="5"/>
      <c r="Z113" s="4"/>
      <c r="AA113" s="4"/>
      <c r="AB113" s="5"/>
      <c r="AC113" s="9"/>
      <c r="AD113" s="9"/>
      <c r="AE113" s="10"/>
    </row>
  </sheetData>
  <mergeCells count="20">
    <mergeCell ref="Q58:S58"/>
    <mergeCell ref="B2:D2"/>
    <mergeCell ref="E2:G2"/>
    <mergeCell ref="H2:J2"/>
    <mergeCell ref="K2:M2"/>
    <mergeCell ref="N2:P2"/>
    <mergeCell ref="Q2:S2"/>
    <mergeCell ref="B58:D58"/>
    <mergeCell ref="E58:G58"/>
    <mergeCell ref="H58:J58"/>
    <mergeCell ref="K58:M58"/>
    <mergeCell ref="N58:P58"/>
    <mergeCell ref="T58:V58"/>
    <mergeCell ref="W58:Y58"/>
    <mergeCell ref="Z58:AB58"/>
    <mergeCell ref="AC58:AE58"/>
    <mergeCell ref="T2:V2"/>
    <mergeCell ref="W2:Y2"/>
    <mergeCell ref="Z2:AB2"/>
    <mergeCell ref="AC2:AE2"/>
  </mergeCells>
  <pageMargins left="0.7" right="0.7" top="0.75" bottom="0.75" header="0.3" footer="0.3"/>
  <pageSetup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536cc73b-757b-4b9c-845c-c01bb2e73d55">
      <UserInfo>
        <DisplayName>Crowley, Timothy P - VETS</DisplayName>
        <AccountId>14</AccountId>
        <AccountType/>
      </UserInfo>
      <UserInfo>
        <DisplayName>Creel, Robert - VETS</DisplayName>
        <AccountId>12</AccountId>
        <AccountType/>
      </UserInfo>
      <UserInfo>
        <DisplayName>Kwok, Alfred L - VETS</DisplayName>
        <AccountId>22</AccountId>
        <AccountType/>
      </UserInfo>
      <UserInfo>
        <DisplayName>Higgins, Heather - VETS</DisplayName>
        <AccountId>25</AccountId>
        <AccountType/>
      </UserInfo>
      <UserInfo>
        <DisplayName>Gibbons, Scott M - ASP</DisplayName>
        <AccountId>15</AccountId>
        <AccountType/>
      </UserInfo>
      <UserInfo>
        <DisplayName>Javar, Janet O - ASP</DisplayName>
        <AccountId>20</AccountId>
        <AccountType/>
      </UserInfo>
      <UserInfo>
        <DisplayName>Shellenberger, Sam - VETS</DisplayName>
        <AccountId>23</AccountId>
        <AccountType/>
      </UserInfo>
      <UserInfo>
        <DisplayName>Lanham, Billy G - VETS</DisplayName>
        <AccountId>26</AccountId>
        <AccountType/>
      </UserInfo>
      <UserInfo>
        <DisplayName>McCaffery, Benjamin - VETS</DisplayName>
        <AccountId>17</AccountId>
        <AccountType/>
      </UserInfo>
      <UserInfo>
        <DisplayName>Marone, Paul - VETS</DisplayName>
        <AccountId>18</AccountId>
        <AccountType/>
      </UserInfo>
      <UserInfo>
        <DisplayName>Klein, Rebecca M. - VETS</DisplayName>
        <AccountId>16</AccountId>
        <AccountType/>
      </UserInfo>
      <UserInfo>
        <DisplayName>Mitchell, Cassandra - OASAM OSPE</DisplayName>
        <AccountId>28</AccountId>
        <AccountType/>
      </UserInfo>
      <UserInfo>
        <DisplayName>Spraggins, Anthony - VETS</DisplayName>
        <AccountId>29</AccountId>
        <AccountType/>
      </UserInfo>
      <UserInfo>
        <DisplayName>Wilson, Katima A - OASAM OSPE</DisplayName>
        <AccountId>27</AccountId>
        <AccountType/>
      </UserInfo>
      <UserInfo>
        <DisplayName>Williams, Helen A - OASAM OSPE</DisplayName>
        <AccountId>30</AccountId>
        <AccountType/>
      </UserInfo>
    </SharedWithUsers>
    <lcf76f155ced4ddcb4097134ff3c332f xmlns="f50632fc-4d72-420f-b5c7-2b59481b5d1b">
      <Terms xmlns="http://schemas.microsoft.com/office/infopath/2007/PartnerControls"/>
    </lcf76f155ced4ddcb4097134ff3c332f>
    <URL xmlns="f50632fc-4d72-420f-b5c7-2b59481b5d1b">
      <Url xsi:nil="true"/>
      <Description xsi:nil="true"/>
    </URL>
    <Sponsor xmlns="f50632fc-4d72-420f-b5c7-2b59481b5d1b" xsi:nil="true"/>
    <Format xmlns="f50632fc-4d72-420f-b5c7-2b59481b5d1b" xsi:nil="true"/>
    <doctype xmlns="f50632fc-4d72-420f-b5c7-2b59481b5d1b">Select</doctype>
    <TaxCatchAll xmlns="536cc73b-757b-4b9c-845c-c01bb2e73d55" xsi:nil="true"/>
    <PublicationDate xmlns="f50632fc-4d72-420f-b5c7-2b59481b5d1b" xsi:nil="true"/>
    <Author_x002f_Provider xmlns="f50632fc-4d72-420f-b5c7-2b59481b5d1b" xsi:nil="true"/>
    <Purpose_x002f_Use xmlns="f50632fc-4d72-420f-b5c7-2b59481b5d1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861BF6D0ED59049B3FCEC57750F3C49" ma:contentTypeVersion="23" ma:contentTypeDescription="Create a new document." ma:contentTypeScope="" ma:versionID="4d48fe663336533a000cffd2a803fe87">
  <xsd:schema xmlns:xsd="http://www.w3.org/2001/XMLSchema" xmlns:xs="http://www.w3.org/2001/XMLSchema" xmlns:p="http://schemas.microsoft.com/office/2006/metadata/properties" xmlns:ns2="f50632fc-4d72-420f-b5c7-2b59481b5d1b" xmlns:ns3="536cc73b-757b-4b9c-845c-c01bb2e73d55" targetNamespace="http://schemas.microsoft.com/office/2006/metadata/properties" ma:root="true" ma:fieldsID="7d1ebc72b1a6b5145b02d4f614179f75" ns2:_="" ns3:_="">
    <xsd:import namespace="f50632fc-4d72-420f-b5c7-2b59481b5d1b"/>
    <xsd:import namespace="536cc73b-757b-4b9c-845c-c01bb2e73d55"/>
    <xsd:element name="properties">
      <xsd:complexType>
        <xsd:sequence>
          <xsd:element name="documentManagement">
            <xsd:complexType>
              <xsd:all>
                <xsd:element ref="ns2:MediaServiceMetadata" minOccurs="0"/>
                <xsd:element ref="ns2:MediaServiceFastMetadata" minOccurs="0"/>
                <xsd:element ref="ns2:doctype"/>
                <xsd:element ref="ns2:Author_x002f_Provider" minOccurs="0"/>
                <xsd:element ref="ns2:URL" minOccurs="0"/>
                <xsd:element ref="ns2:Format" minOccurs="0"/>
                <xsd:element ref="ns2:PublicationDate" minOccurs="0"/>
                <xsd:element ref="ns2:Sponsor"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Purpose_x002f_Us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0632fc-4d72-420f-b5c7-2b59481b5d1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doctype" ma:index="10" ma:displayName="Area" ma:default="Select" ma:format="Dropdown" ma:internalName="doctype">
      <xsd:simpleType>
        <xsd:union memberTypes="dms:Text">
          <xsd:simpleType>
            <xsd:restriction base="dms:Choice">
              <xsd:enumeration value="Select"/>
              <xsd:enumeration value="Budget Formulation/Execution"/>
              <xsd:enumeration value="Contracts/Procurement"/>
              <xsd:enumeration value="FOIA/Records Management"/>
              <xsd:enumeration value="Performance"/>
              <xsd:enumeration value="Information Technology"/>
              <xsd:enumeration value="Process Improvement"/>
              <xsd:enumeration value="General Interest"/>
              <xsd:enumeration value="Customer Service"/>
              <xsd:enumeration value="Training &amp; Development"/>
            </xsd:restriction>
          </xsd:simpleType>
        </xsd:union>
      </xsd:simpleType>
    </xsd:element>
    <xsd:element name="Author_x002f_Provider" ma:index="11" nillable="true" ma:displayName="Author/Provider" ma:format="Dropdown" ma:internalName="Author_x002f_Provider">
      <xsd:simpleType>
        <xsd:restriction base="dms:Text">
          <xsd:maxLength value="255"/>
        </xsd:restriction>
      </xsd:simpleType>
    </xsd:element>
    <xsd:element name="URL" ma:index="12" nillable="true" ma:displayName="URL" ma:format="Hyperlink" ma:internalName="URL">
      <xsd:complexType>
        <xsd:complexContent>
          <xsd:extension base="dms:URL">
            <xsd:sequence>
              <xsd:element name="Url" type="dms:ValidUrl" minOccurs="0" nillable="true"/>
              <xsd:element name="Description" type="xsd:string" nillable="true"/>
            </xsd:sequence>
          </xsd:extension>
        </xsd:complexContent>
      </xsd:complexType>
    </xsd:element>
    <xsd:element name="Format" ma:index="13" nillable="true" ma:displayName="Format" ma:format="Dropdown" ma:internalName="Format">
      <xsd:simpleType>
        <xsd:union memberTypes="dms:Text">
          <xsd:simpleType>
            <xsd:restriction base="dms:Choice">
              <xsd:enumeration value="Select"/>
              <xsd:enumeration value=".doc/.docx"/>
              <xsd:enumeration value=".xlms"/>
              <xsd:enumeration value=".pdf"/>
            </xsd:restriction>
          </xsd:simpleType>
        </xsd:union>
      </xsd:simpleType>
    </xsd:element>
    <xsd:element name="PublicationDate" ma:index="14" nillable="true" ma:displayName="Publication Date" ma:format="Dropdown" ma:internalName="PublicationDate">
      <xsd:simpleType>
        <xsd:restriction base="dms:Text">
          <xsd:maxLength value="255"/>
        </xsd:restriction>
      </xsd:simpleType>
    </xsd:element>
    <xsd:element name="Sponsor" ma:index="15" nillable="true" ma:displayName="Sponsor" ma:format="Dropdown" ma:internalName="Sponsor">
      <xsd:simpleType>
        <xsd:restriction base="dms:Text">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b5a8d78b-6148-4bf1-92dd-b4f00782c405" ma:termSetId="09814cd3-568e-fe90-9814-8d621ff8fb84" ma:anchorId="fba54fb3-c3e1-fe81-a776-ca4b69148c4d" ma:open="true" ma:isKeyword="false">
      <xsd:complexType>
        <xsd:sequence>
          <xsd:element ref="pc:Terms" minOccurs="0" maxOccurs="1"/>
        </xsd:sequence>
      </xsd:complexType>
    </xsd:element>
    <xsd:element name="Purpose_x002f_Use" ma:index="27" nillable="true" ma:displayName="Purpose/Use" ma:format="Dropdown" ma:internalName="Purpose_x002f_Use">
      <xsd:simpleType>
        <xsd:restriction base="dms:Text">
          <xsd:maxLength value="255"/>
        </xsd:restriction>
      </xsd:simpleType>
    </xsd:element>
    <xsd:element name="MediaServiceObjectDetectorVersions" ma:index="28" nillable="true" ma:displayName="MediaServiceObjectDetectorVersions" ma:hidden="true" ma:indexed="true" ma:internalName="MediaServiceObjectDetectorVersions"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36cc73b-757b-4b9c-845c-c01bb2e73d55" elementFormDefault="qualified">
    <xsd:import namespace="http://schemas.microsoft.com/office/2006/documentManagement/types"/>
    <xsd:import namespace="http://schemas.microsoft.com/office/infopath/2007/PartnerControls"/>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element name="TaxCatchAll" ma:index="26" nillable="true" ma:displayName="Taxonomy Catch All Column" ma:hidden="true" ma:list="{4e8cd14e-e386-49e4-91da-6a5a2ca8bdf8}" ma:internalName="TaxCatchAll" ma:showField="CatchAllData" ma:web="536cc73b-757b-4b9c-845c-c01bb2e73d5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2B5F740-90A3-4563-9F2A-682350AC0EE5}">
  <ds:schemaRefs>
    <ds:schemaRef ds:uri="http://purl.org/dc/terms/"/>
    <ds:schemaRef ds:uri="http://schemas.microsoft.com/office/2006/metadata/properties"/>
    <ds:schemaRef ds:uri="http://schemas.microsoft.com/office/2006/documentManagement/types"/>
    <ds:schemaRef ds:uri="http://purl.org/dc/elements/1.1/"/>
    <ds:schemaRef ds:uri="http://schemas.microsoft.com/office/infopath/2007/PartnerControls"/>
    <ds:schemaRef ds:uri="http://www.w3.org/XML/1998/namespace"/>
    <ds:schemaRef ds:uri="536cc73b-757b-4b9c-845c-c01bb2e73d55"/>
    <ds:schemaRef ds:uri="http://schemas.openxmlformats.org/package/2006/metadata/core-properties"/>
    <ds:schemaRef ds:uri="f50632fc-4d72-420f-b5c7-2b59481b5d1b"/>
    <ds:schemaRef ds:uri="http://purl.org/dc/dcmitype/"/>
  </ds:schemaRefs>
</ds:datastoreItem>
</file>

<file path=customXml/itemProps2.xml><?xml version="1.0" encoding="utf-8"?>
<ds:datastoreItem xmlns:ds="http://schemas.openxmlformats.org/officeDocument/2006/customXml" ds:itemID="{6DDDB4CC-DB2D-4C70-9786-A5D3E43ACBCC}">
  <ds:schemaRefs>
    <ds:schemaRef ds:uri="http://schemas.microsoft.com/sharepoint/v3/contenttype/forms"/>
  </ds:schemaRefs>
</ds:datastoreItem>
</file>

<file path=customXml/itemProps3.xml><?xml version="1.0" encoding="utf-8"?>
<ds:datastoreItem xmlns:ds="http://schemas.openxmlformats.org/officeDocument/2006/customXml" ds:itemID="{98107A6A-DCB3-45DE-BE54-35CAC0FA6F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0632fc-4d72-420f-b5c7-2b59481b5d1b"/>
    <ds:schemaRef ds:uri="536cc73b-757b-4b9c-845c-c01bb2e73d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Past Performance</vt:lpstr>
      <vt:lpstr>Information</vt:lpstr>
      <vt:lpstr>Data</vt:lpstr>
      <vt:lpstr>OLDHistorical Data_Quarterly</vt:lpstr>
      <vt:lpstr>Information!Print_Area</vt:lpstr>
      <vt:lpstr>'Past Performance'!Print_Area</vt:lpstr>
      <vt:lpstr>'Past Performance'!TitleRegion1..AE56</vt:lpstr>
      <vt:lpstr>'Past Performance'!TItleRegion2..AE112</vt:lpstr>
    </vt:vector>
  </TitlesOfParts>
  <Manager/>
  <Company>U.S. Department of Labor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JVSG State Performance Target Tool</dc:title>
  <dc:subject>JVSG State Performance Target Tool</dc:subject>
  <dc:creator>U.S. Department of Labor</dc:creator>
  <cp:keywords>JVSG</cp:keywords>
  <dc:description/>
  <cp:lastModifiedBy>Wells, Krissina M - VETS CTR</cp:lastModifiedBy>
  <cp:revision/>
  <dcterms:created xsi:type="dcterms:W3CDTF">2015-06-05T18:17:20Z</dcterms:created>
  <dcterms:modified xsi:type="dcterms:W3CDTF">2024-01-31T16:38:37Z</dcterms:modified>
  <cp:category>Performance</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0x0101001861BF6D0ED59049B3FCEC57750F3C49</vt:lpwstr>
  </property>
  <property fmtid="{D5CDD505-2E9C-101B-9397-08002B2CF9AE}" pid="3" name="MediaServiceImageTags">
    <vt:lpwstr/>
  </property>
</Properties>
</file>