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charteroakgroupllc-my.sharepoint.com/personal/bpudlin_charteroakgroup_com/Documents/SCSEP/Baseline/PY 2016/Evaluation of Grantee Performance/"/>
    </mc:Choice>
  </mc:AlternateContent>
  <xr:revisionPtr revIDLastSave="0" documentId="88A9E9DE5C7B6FE0B8085CF53EF458059C894138" xr6:coauthVersionLast="23" xr6:coauthVersionMax="23" xr10:uidLastSave="{00000000-0000-0000-0000-000000000000}"/>
  <bookViews>
    <workbookView xWindow="0" yWindow="0" windowWidth="28800" windowHeight="11910" xr2:uid="{ADED053D-ADB5-443A-8F2E-84CCE095A34A}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7" i="1" l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D148" i="1"/>
  <c r="C148" i="1"/>
  <c r="B148" i="1"/>
  <c r="A148" i="1"/>
  <c r="F147" i="1"/>
  <c r="E147" i="1"/>
  <c r="D147" i="1"/>
  <c r="C147" i="1"/>
  <c r="B147" i="1"/>
  <c r="A147" i="1"/>
  <c r="F146" i="1"/>
  <c r="E146" i="1"/>
  <c r="D146" i="1"/>
  <c r="C146" i="1"/>
  <c r="B146" i="1"/>
  <c r="A146" i="1"/>
  <c r="F145" i="1"/>
  <c r="E145" i="1"/>
  <c r="D145" i="1"/>
  <c r="C145" i="1"/>
  <c r="B145" i="1"/>
  <c r="A145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F142" i="1"/>
  <c r="E142" i="1"/>
  <c r="D142" i="1"/>
  <c r="C142" i="1"/>
  <c r="B142" i="1"/>
  <c r="A142" i="1"/>
  <c r="F141" i="1"/>
  <c r="E141" i="1"/>
  <c r="D141" i="1"/>
  <c r="C141" i="1"/>
  <c r="B141" i="1"/>
  <c r="A141" i="1"/>
  <c r="F140" i="1"/>
  <c r="E140" i="1"/>
  <c r="D140" i="1"/>
  <c r="C140" i="1"/>
  <c r="B140" i="1"/>
  <c r="A140" i="1"/>
  <c r="F139" i="1"/>
  <c r="E139" i="1"/>
  <c r="D139" i="1"/>
  <c r="C139" i="1"/>
  <c r="B139" i="1"/>
  <c r="A139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F136" i="1"/>
  <c r="E136" i="1"/>
  <c r="D136" i="1"/>
  <c r="C136" i="1"/>
  <c r="B136" i="1"/>
  <c r="A136" i="1"/>
  <c r="F135" i="1"/>
  <c r="E135" i="1"/>
  <c r="D135" i="1"/>
  <c r="C135" i="1"/>
  <c r="B135" i="1"/>
  <c r="A135" i="1"/>
  <c r="F134" i="1"/>
  <c r="E134" i="1"/>
  <c r="D134" i="1"/>
  <c r="C134" i="1"/>
  <c r="B134" i="1"/>
  <c r="A134" i="1"/>
  <c r="F133" i="1"/>
  <c r="E133" i="1"/>
  <c r="D133" i="1"/>
  <c r="C133" i="1"/>
  <c r="B133" i="1"/>
  <c r="A133" i="1"/>
  <c r="F132" i="1"/>
  <c r="E132" i="1"/>
  <c r="D132" i="1"/>
  <c r="C132" i="1"/>
  <c r="B132" i="1"/>
  <c r="A132" i="1"/>
  <c r="F131" i="1"/>
  <c r="E131" i="1"/>
  <c r="D131" i="1"/>
  <c r="C131" i="1"/>
  <c r="B131" i="1"/>
  <c r="A131" i="1"/>
  <c r="F130" i="1"/>
  <c r="E130" i="1"/>
  <c r="D130" i="1"/>
  <c r="C130" i="1"/>
  <c r="B130" i="1"/>
  <c r="A130" i="1"/>
  <c r="F129" i="1"/>
  <c r="E129" i="1"/>
  <c r="D129" i="1"/>
  <c r="C129" i="1"/>
  <c r="B129" i="1"/>
  <c r="A129" i="1"/>
  <c r="U124" i="1"/>
  <c r="S124" i="1"/>
  <c r="T124" i="1" s="1"/>
  <c r="R124" i="1"/>
  <c r="P124" i="1"/>
  <c r="O124" i="1"/>
  <c r="Q124" i="1" s="1"/>
  <c r="N124" i="1"/>
  <c r="M124" i="1"/>
  <c r="L124" i="1"/>
  <c r="K124" i="1"/>
  <c r="J124" i="1"/>
  <c r="H124" i="1"/>
  <c r="G124" i="1"/>
  <c r="I124" i="1" s="1"/>
  <c r="F124" i="1"/>
  <c r="U123" i="1"/>
  <c r="S123" i="1"/>
  <c r="R123" i="1"/>
  <c r="T123" i="1" s="1"/>
  <c r="P123" i="1"/>
  <c r="N123" i="1"/>
  <c r="L123" i="1"/>
  <c r="J123" i="1"/>
  <c r="I123" i="1"/>
  <c r="V123" i="1" s="1"/>
  <c r="H123" i="1"/>
  <c r="G123" i="1"/>
  <c r="F123" i="1"/>
  <c r="S122" i="1"/>
  <c r="T122" i="1" s="1"/>
  <c r="R122" i="1"/>
  <c r="P122" i="1"/>
  <c r="N122" i="1"/>
  <c r="L122" i="1"/>
  <c r="K122" i="1"/>
  <c r="U122" i="1" s="1"/>
  <c r="J122" i="1"/>
  <c r="I122" i="1"/>
  <c r="H122" i="1"/>
  <c r="G122" i="1"/>
  <c r="F122" i="1"/>
  <c r="U121" i="1"/>
  <c r="S121" i="1"/>
  <c r="T121" i="1" s="1"/>
  <c r="R121" i="1"/>
  <c r="P121" i="1"/>
  <c r="N121" i="1"/>
  <c r="L121" i="1"/>
  <c r="J121" i="1"/>
  <c r="I121" i="1"/>
  <c r="V121" i="1" s="1"/>
  <c r="H121" i="1"/>
  <c r="G121" i="1"/>
  <c r="F121" i="1"/>
  <c r="S120" i="1"/>
  <c r="T120" i="1" s="1"/>
  <c r="R120" i="1"/>
  <c r="Q120" i="1"/>
  <c r="P120" i="1"/>
  <c r="O120" i="1"/>
  <c r="N120" i="1"/>
  <c r="L120" i="1"/>
  <c r="K120" i="1"/>
  <c r="M120" i="1" s="1"/>
  <c r="J120" i="1"/>
  <c r="I120" i="1"/>
  <c r="H120" i="1"/>
  <c r="G120" i="1"/>
  <c r="F120" i="1"/>
  <c r="U119" i="1"/>
  <c r="S119" i="1"/>
  <c r="T119" i="1" s="1"/>
  <c r="R119" i="1"/>
  <c r="P119" i="1"/>
  <c r="O119" i="1"/>
  <c r="Q119" i="1" s="1"/>
  <c r="N119" i="1"/>
  <c r="M119" i="1"/>
  <c r="L119" i="1"/>
  <c r="K119" i="1"/>
  <c r="J119" i="1"/>
  <c r="H119" i="1"/>
  <c r="G119" i="1"/>
  <c r="I119" i="1" s="1"/>
  <c r="F119" i="1"/>
  <c r="S118" i="1"/>
  <c r="R118" i="1"/>
  <c r="T118" i="1" s="1"/>
  <c r="P118" i="1"/>
  <c r="O118" i="1"/>
  <c r="Q118" i="1" s="1"/>
  <c r="N118" i="1"/>
  <c r="M118" i="1"/>
  <c r="L118" i="1"/>
  <c r="K118" i="1"/>
  <c r="J118" i="1"/>
  <c r="H118" i="1"/>
  <c r="G118" i="1"/>
  <c r="U118" i="1" s="1"/>
  <c r="F118" i="1"/>
  <c r="S117" i="1"/>
  <c r="T117" i="1" s="1"/>
  <c r="R117" i="1"/>
  <c r="Q117" i="1"/>
  <c r="P117" i="1"/>
  <c r="O117" i="1"/>
  <c r="N117" i="1"/>
  <c r="L117" i="1"/>
  <c r="K117" i="1"/>
  <c r="M117" i="1" s="1"/>
  <c r="J117" i="1"/>
  <c r="I117" i="1"/>
  <c r="V117" i="1" s="1"/>
  <c r="H117" i="1"/>
  <c r="G117" i="1"/>
  <c r="U117" i="1" s="1"/>
  <c r="F117" i="1"/>
  <c r="S116" i="1"/>
  <c r="T116" i="1" s="1"/>
  <c r="R116" i="1"/>
  <c r="Q116" i="1"/>
  <c r="P116" i="1"/>
  <c r="O116" i="1"/>
  <c r="N116" i="1"/>
  <c r="L116" i="1"/>
  <c r="K116" i="1"/>
  <c r="U116" i="1" s="1"/>
  <c r="J116" i="1"/>
  <c r="I116" i="1"/>
  <c r="H116" i="1"/>
  <c r="G116" i="1"/>
  <c r="F116" i="1"/>
  <c r="U115" i="1"/>
  <c r="S115" i="1"/>
  <c r="T115" i="1" s="1"/>
  <c r="R115" i="1"/>
  <c r="P115" i="1"/>
  <c r="O115" i="1"/>
  <c r="Q115" i="1" s="1"/>
  <c r="N115" i="1"/>
  <c r="M115" i="1"/>
  <c r="L115" i="1"/>
  <c r="K115" i="1"/>
  <c r="J115" i="1"/>
  <c r="H115" i="1"/>
  <c r="G115" i="1"/>
  <c r="I115" i="1" s="1"/>
  <c r="F115" i="1"/>
  <c r="S114" i="1"/>
  <c r="R114" i="1"/>
  <c r="T114" i="1" s="1"/>
  <c r="P114" i="1"/>
  <c r="O114" i="1"/>
  <c r="Q114" i="1" s="1"/>
  <c r="N114" i="1"/>
  <c r="M114" i="1"/>
  <c r="L114" i="1"/>
  <c r="K114" i="1"/>
  <c r="J114" i="1"/>
  <c r="H114" i="1"/>
  <c r="G114" i="1"/>
  <c r="U114" i="1" s="1"/>
  <c r="F114" i="1"/>
  <c r="S113" i="1"/>
  <c r="T113" i="1" s="1"/>
  <c r="R113" i="1"/>
  <c r="Q113" i="1"/>
  <c r="P113" i="1"/>
  <c r="O113" i="1"/>
  <c r="N113" i="1"/>
  <c r="L113" i="1"/>
  <c r="K113" i="1"/>
  <c r="M113" i="1" s="1"/>
  <c r="J113" i="1"/>
  <c r="I113" i="1"/>
  <c r="V113" i="1" s="1"/>
  <c r="H113" i="1"/>
  <c r="G113" i="1"/>
  <c r="U113" i="1" s="1"/>
  <c r="F113" i="1"/>
  <c r="S112" i="1"/>
  <c r="T112" i="1" s="1"/>
  <c r="R112" i="1"/>
  <c r="Q112" i="1"/>
  <c r="P112" i="1"/>
  <c r="O112" i="1"/>
  <c r="N112" i="1"/>
  <c r="L112" i="1"/>
  <c r="K112" i="1"/>
  <c r="U112" i="1" s="1"/>
  <c r="J112" i="1"/>
  <c r="I112" i="1"/>
  <c r="H112" i="1"/>
  <c r="G112" i="1"/>
  <c r="F112" i="1"/>
  <c r="U111" i="1"/>
  <c r="S111" i="1"/>
  <c r="T111" i="1" s="1"/>
  <c r="R111" i="1"/>
  <c r="P111" i="1"/>
  <c r="O111" i="1"/>
  <c r="Q111" i="1" s="1"/>
  <c r="N111" i="1"/>
  <c r="M111" i="1"/>
  <c r="L111" i="1"/>
  <c r="K111" i="1"/>
  <c r="J111" i="1"/>
  <c r="H111" i="1"/>
  <c r="G111" i="1"/>
  <c r="I111" i="1" s="1"/>
  <c r="E111" i="1" s="1"/>
  <c r="F111" i="1"/>
  <c r="S110" i="1"/>
  <c r="R110" i="1"/>
  <c r="T110" i="1" s="1"/>
  <c r="P110" i="1"/>
  <c r="O110" i="1"/>
  <c r="Q110" i="1" s="1"/>
  <c r="N110" i="1"/>
  <c r="M110" i="1"/>
  <c r="L110" i="1"/>
  <c r="K110" i="1"/>
  <c r="J110" i="1"/>
  <c r="H110" i="1"/>
  <c r="G110" i="1"/>
  <c r="F110" i="1"/>
  <c r="S109" i="1"/>
  <c r="T109" i="1" s="1"/>
  <c r="R109" i="1"/>
  <c r="Q109" i="1"/>
  <c r="P109" i="1"/>
  <c r="O109" i="1"/>
  <c r="N109" i="1"/>
  <c r="L109" i="1"/>
  <c r="K109" i="1"/>
  <c r="M109" i="1" s="1"/>
  <c r="J109" i="1"/>
  <c r="I109" i="1"/>
  <c r="H109" i="1"/>
  <c r="G109" i="1"/>
  <c r="U109" i="1" s="1"/>
  <c r="F109" i="1"/>
  <c r="S108" i="1"/>
  <c r="T108" i="1" s="1"/>
  <c r="R108" i="1"/>
  <c r="Q108" i="1"/>
  <c r="P108" i="1"/>
  <c r="O108" i="1"/>
  <c r="N108" i="1"/>
  <c r="L108" i="1"/>
  <c r="K108" i="1"/>
  <c r="J108" i="1"/>
  <c r="I108" i="1"/>
  <c r="H108" i="1"/>
  <c r="G108" i="1"/>
  <c r="F108" i="1"/>
  <c r="U107" i="1"/>
  <c r="S107" i="1"/>
  <c r="T107" i="1" s="1"/>
  <c r="R107" i="1"/>
  <c r="P107" i="1"/>
  <c r="O107" i="1"/>
  <c r="Q107" i="1" s="1"/>
  <c r="N107" i="1"/>
  <c r="M107" i="1"/>
  <c r="L107" i="1"/>
  <c r="K107" i="1"/>
  <c r="J107" i="1"/>
  <c r="H107" i="1"/>
  <c r="G107" i="1"/>
  <c r="I107" i="1" s="1"/>
  <c r="V107" i="1" s="1"/>
  <c r="F107" i="1"/>
  <c r="E107" i="1"/>
  <c r="S106" i="1"/>
  <c r="R106" i="1"/>
  <c r="T106" i="1" s="1"/>
  <c r="P106" i="1"/>
  <c r="O106" i="1"/>
  <c r="Q106" i="1" s="1"/>
  <c r="N106" i="1"/>
  <c r="M106" i="1"/>
  <c r="L106" i="1"/>
  <c r="K106" i="1"/>
  <c r="J106" i="1"/>
  <c r="H106" i="1"/>
  <c r="G106" i="1"/>
  <c r="F106" i="1"/>
  <c r="S105" i="1"/>
  <c r="T105" i="1" s="1"/>
  <c r="R105" i="1"/>
  <c r="Q105" i="1"/>
  <c r="P105" i="1"/>
  <c r="O105" i="1"/>
  <c r="N105" i="1"/>
  <c r="L105" i="1"/>
  <c r="K105" i="1"/>
  <c r="M105" i="1" s="1"/>
  <c r="J105" i="1"/>
  <c r="I105" i="1"/>
  <c r="H105" i="1"/>
  <c r="G105" i="1"/>
  <c r="U105" i="1" s="1"/>
  <c r="F105" i="1"/>
  <c r="S104" i="1"/>
  <c r="T104" i="1" s="1"/>
  <c r="R104" i="1"/>
  <c r="Q104" i="1"/>
  <c r="P104" i="1"/>
  <c r="O104" i="1"/>
  <c r="N104" i="1"/>
  <c r="L104" i="1"/>
  <c r="K104" i="1"/>
  <c r="J104" i="1"/>
  <c r="I104" i="1"/>
  <c r="H104" i="1"/>
  <c r="G104" i="1"/>
  <c r="F104" i="1"/>
  <c r="U103" i="1"/>
  <c r="S103" i="1"/>
  <c r="T103" i="1" s="1"/>
  <c r="R103" i="1"/>
  <c r="P103" i="1"/>
  <c r="O103" i="1"/>
  <c r="Q103" i="1" s="1"/>
  <c r="E103" i="1" s="1"/>
  <c r="N103" i="1"/>
  <c r="M103" i="1"/>
  <c r="L103" i="1"/>
  <c r="K103" i="1"/>
  <c r="J103" i="1"/>
  <c r="H103" i="1"/>
  <c r="G103" i="1"/>
  <c r="I103" i="1" s="1"/>
  <c r="F103" i="1"/>
  <c r="S102" i="1"/>
  <c r="R102" i="1"/>
  <c r="T102" i="1" s="1"/>
  <c r="P102" i="1"/>
  <c r="O102" i="1"/>
  <c r="Q102" i="1" s="1"/>
  <c r="N102" i="1"/>
  <c r="M102" i="1"/>
  <c r="L102" i="1"/>
  <c r="K102" i="1"/>
  <c r="J102" i="1"/>
  <c r="H102" i="1"/>
  <c r="G102" i="1"/>
  <c r="F102" i="1"/>
  <c r="S101" i="1"/>
  <c r="T101" i="1" s="1"/>
  <c r="R101" i="1"/>
  <c r="Q101" i="1"/>
  <c r="P101" i="1"/>
  <c r="O101" i="1"/>
  <c r="N101" i="1"/>
  <c r="L101" i="1"/>
  <c r="K101" i="1"/>
  <c r="M101" i="1" s="1"/>
  <c r="J101" i="1"/>
  <c r="I101" i="1"/>
  <c r="H101" i="1"/>
  <c r="G101" i="1"/>
  <c r="U101" i="1" s="1"/>
  <c r="F101" i="1"/>
  <c r="S100" i="1"/>
  <c r="T100" i="1" s="1"/>
  <c r="R100" i="1"/>
  <c r="Q100" i="1"/>
  <c r="P100" i="1"/>
  <c r="O100" i="1"/>
  <c r="N100" i="1"/>
  <c r="L100" i="1"/>
  <c r="K100" i="1"/>
  <c r="J100" i="1"/>
  <c r="I100" i="1"/>
  <c r="H100" i="1"/>
  <c r="G100" i="1"/>
  <c r="F100" i="1"/>
  <c r="U99" i="1"/>
  <c r="S99" i="1"/>
  <c r="T99" i="1" s="1"/>
  <c r="R99" i="1"/>
  <c r="P99" i="1"/>
  <c r="O99" i="1"/>
  <c r="Q99" i="1" s="1"/>
  <c r="N99" i="1"/>
  <c r="M99" i="1"/>
  <c r="L99" i="1"/>
  <c r="K99" i="1"/>
  <c r="J99" i="1"/>
  <c r="H99" i="1"/>
  <c r="G99" i="1"/>
  <c r="I99" i="1" s="1"/>
  <c r="F99" i="1"/>
  <c r="E99" i="1"/>
  <c r="S98" i="1"/>
  <c r="R98" i="1"/>
  <c r="T98" i="1" s="1"/>
  <c r="P98" i="1"/>
  <c r="O98" i="1"/>
  <c r="Q98" i="1" s="1"/>
  <c r="N98" i="1"/>
  <c r="M98" i="1"/>
  <c r="L98" i="1"/>
  <c r="K98" i="1"/>
  <c r="J98" i="1"/>
  <c r="H98" i="1"/>
  <c r="G98" i="1"/>
  <c r="F98" i="1"/>
  <c r="S97" i="1"/>
  <c r="T97" i="1" s="1"/>
  <c r="R97" i="1"/>
  <c r="Q97" i="1"/>
  <c r="P97" i="1"/>
  <c r="O97" i="1"/>
  <c r="N97" i="1"/>
  <c r="L97" i="1"/>
  <c r="K97" i="1"/>
  <c r="M97" i="1" s="1"/>
  <c r="J97" i="1"/>
  <c r="I97" i="1"/>
  <c r="H97" i="1"/>
  <c r="G97" i="1"/>
  <c r="U97" i="1" s="1"/>
  <c r="F97" i="1"/>
  <c r="S96" i="1"/>
  <c r="T96" i="1" s="1"/>
  <c r="R96" i="1"/>
  <c r="Q96" i="1"/>
  <c r="P96" i="1"/>
  <c r="O96" i="1"/>
  <c r="N96" i="1"/>
  <c r="L96" i="1"/>
  <c r="K96" i="1"/>
  <c r="J96" i="1"/>
  <c r="I96" i="1"/>
  <c r="H96" i="1"/>
  <c r="G96" i="1"/>
  <c r="F96" i="1"/>
  <c r="U95" i="1"/>
  <c r="S95" i="1"/>
  <c r="T95" i="1" s="1"/>
  <c r="R95" i="1"/>
  <c r="P95" i="1"/>
  <c r="O95" i="1"/>
  <c r="Q95" i="1" s="1"/>
  <c r="E95" i="1" s="1"/>
  <c r="N95" i="1"/>
  <c r="M95" i="1"/>
  <c r="L95" i="1"/>
  <c r="K95" i="1"/>
  <c r="J95" i="1"/>
  <c r="H95" i="1"/>
  <c r="G95" i="1"/>
  <c r="I95" i="1" s="1"/>
  <c r="F95" i="1"/>
  <c r="S94" i="1"/>
  <c r="R94" i="1"/>
  <c r="T94" i="1" s="1"/>
  <c r="P94" i="1"/>
  <c r="O94" i="1"/>
  <c r="Q94" i="1" s="1"/>
  <c r="N94" i="1"/>
  <c r="M94" i="1"/>
  <c r="L94" i="1"/>
  <c r="K94" i="1"/>
  <c r="J94" i="1"/>
  <c r="H94" i="1"/>
  <c r="G94" i="1"/>
  <c r="F94" i="1"/>
  <c r="S93" i="1"/>
  <c r="T93" i="1" s="1"/>
  <c r="R93" i="1"/>
  <c r="Q93" i="1"/>
  <c r="P93" i="1"/>
  <c r="O93" i="1"/>
  <c r="N93" i="1"/>
  <c r="L93" i="1"/>
  <c r="K93" i="1"/>
  <c r="M93" i="1" s="1"/>
  <c r="J93" i="1"/>
  <c r="I93" i="1"/>
  <c r="H93" i="1"/>
  <c r="G93" i="1"/>
  <c r="U93" i="1" s="1"/>
  <c r="F93" i="1"/>
  <c r="S92" i="1"/>
  <c r="T92" i="1" s="1"/>
  <c r="R92" i="1"/>
  <c r="Q92" i="1"/>
  <c r="P92" i="1"/>
  <c r="O92" i="1"/>
  <c r="N92" i="1"/>
  <c r="L92" i="1"/>
  <c r="K92" i="1"/>
  <c r="J92" i="1"/>
  <c r="I92" i="1"/>
  <c r="H92" i="1"/>
  <c r="G92" i="1"/>
  <c r="F92" i="1"/>
  <c r="U91" i="1"/>
  <c r="S91" i="1"/>
  <c r="T91" i="1" s="1"/>
  <c r="R91" i="1"/>
  <c r="P91" i="1"/>
  <c r="O91" i="1"/>
  <c r="Q91" i="1" s="1"/>
  <c r="N91" i="1"/>
  <c r="M91" i="1"/>
  <c r="L91" i="1"/>
  <c r="K91" i="1"/>
  <c r="J91" i="1"/>
  <c r="H91" i="1"/>
  <c r="G91" i="1"/>
  <c r="I91" i="1" s="1"/>
  <c r="F91" i="1"/>
  <c r="E91" i="1"/>
  <c r="T90" i="1"/>
  <c r="S90" i="1"/>
  <c r="R90" i="1"/>
  <c r="P90" i="1"/>
  <c r="O90" i="1"/>
  <c r="Q90" i="1" s="1"/>
  <c r="N90" i="1"/>
  <c r="M90" i="1"/>
  <c r="L90" i="1"/>
  <c r="K90" i="1"/>
  <c r="J90" i="1"/>
  <c r="H90" i="1"/>
  <c r="G90" i="1"/>
  <c r="F90" i="1"/>
  <c r="S89" i="1"/>
  <c r="T89" i="1" s="1"/>
  <c r="R89" i="1"/>
  <c r="Q89" i="1"/>
  <c r="P89" i="1"/>
  <c r="O89" i="1"/>
  <c r="N89" i="1"/>
  <c r="L89" i="1"/>
  <c r="K89" i="1"/>
  <c r="M89" i="1" s="1"/>
  <c r="J89" i="1"/>
  <c r="I89" i="1"/>
  <c r="H89" i="1"/>
  <c r="G89" i="1"/>
  <c r="U89" i="1" s="1"/>
  <c r="F89" i="1"/>
  <c r="S85" i="1"/>
  <c r="T85" i="1" s="1"/>
  <c r="R85" i="1"/>
  <c r="Q85" i="1"/>
  <c r="P85" i="1"/>
  <c r="O85" i="1"/>
  <c r="N85" i="1"/>
  <c r="L85" i="1"/>
  <c r="K85" i="1"/>
  <c r="J85" i="1"/>
  <c r="I85" i="1"/>
  <c r="H85" i="1"/>
  <c r="G85" i="1"/>
  <c r="F85" i="1"/>
  <c r="U84" i="1"/>
  <c r="S84" i="1"/>
  <c r="T84" i="1" s="1"/>
  <c r="R84" i="1"/>
  <c r="P84" i="1"/>
  <c r="O84" i="1"/>
  <c r="Q84" i="1" s="1"/>
  <c r="N84" i="1"/>
  <c r="M84" i="1"/>
  <c r="L84" i="1"/>
  <c r="K84" i="1"/>
  <c r="J84" i="1"/>
  <c r="H84" i="1"/>
  <c r="G84" i="1"/>
  <c r="I84" i="1" s="1"/>
  <c r="V84" i="1" s="1"/>
  <c r="F84" i="1"/>
  <c r="T83" i="1"/>
  <c r="S83" i="1"/>
  <c r="R83" i="1"/>
  <c r="P83" i="1"/>
  <c r="O83" i="1"/>
  <c r="Q83" i="1" s="1"/>
  <c r="N83" i="1"/>
  <c r="M83" i="1"/>
  <c r="L83" i="1"/>
  <c r="K83" i="1"/>
  <c r="J83" i="1"/>
  <c r="H83" i="1"/>
  <c r="G83" i="1"/>
  <c r="F83" i="1"/>
  <c r="S82" i="1"/>
  <c r="T82" i="1" s="1"/>
  <c r="R82" i="1"/>
  <c r="Q82" i="1"/>
  <c r="P82" i="1"/>
  <c r="O82" i="1"/>
  <c r="N82" i="1"/>
  <c r="L82" i="1"/>
  <c r="K82" i="1"/>
  <c r="M82" i="1" s="1"/>
  <c r="J82" i="1"/>
  <c r="I82" i="1"/>
  <c r="H82" i="1"/>
  <c r="G82" i="1"/>
  <c r="U82" i="1" s="1"/>
  <c r="F82" i="1"/>
  <c r="S81" i="1"/>
  <c r="T81" i="1" s="1"/>
  <c r="R81" i="1"/>
  <c r="Q81" i="1"/>
  <c r="P81" i="1"/>
  <c r="O81" i="1"/>
  <c r="N81" i="1"/>
  <c r="L81" i="1"/>
  <c r="K81" i="1"/>
  <c r="J81" i="1"/>
  <c r="I81" i="1"/>
  <c r="H81" i="1"/>
  <c r="G81" i="1"/>
  <c r="F81" i="1"/>
  <c r="U80" i="1"/>
  <c r="S80" i="1"/>
  <c r="T80" i="1" s="1"/>
  <c r="R80" i="1"/>
  <c r="P80" i="1"/>
  <c r="O80" i="1"/>
  <c r="Q80" i="1" s="1"/>
  <c r="N80" i="1"/>
  <c r="M80" i="1"/>
  <c r="L80" i="1"/>
  <c r="K80" i="1"/>
  <c r="J80" i="1"/>
  <c r="H80" i="1"/>
  <c r="G80" i="1"/>
  <c r="I80" i="1" s="1"/>
  <c r="E80" i="1" s="1"/>
  <c r="F80" i="1"/>
  <c r="T79" i="1"/>
  <c r="S79" i="1"/>
  <c r="R79" i="1"/>
  <c r="P79" i="1"/>
  <c r="O79" i="1"/>
  <c r="Q79" i="1" s="1"/>
  <c r="N79" i="1"/>
  <c r="M79" i="1"/>
  <c r="L79" i="1"/>
  <c r="K79" i="1"/>
  <c r="J79" i="1"/>
  <c r="H79" i="1"/>
  <c r="G79" i="1"/>
  <c r="F79" i="1"/>
  <c r="S78" i="1"/>
  <c r="T78" i="1" s="1"/>
  <c r="R78" i="1"/>
  <c r="Q78" i="1"/>
  <c r="P78" i="1"/>
  <c r="O78" i="1"/>
  <c r="N78" i="1"/>
  <c r="L78" i="1"/>
  <c r="K78" i="1"/>
  <c r="M78" i="1" s="1"/>
  <c r="J78" i="1"/>
  <c r="I78" i="1"/>
  <c r="H78" i="1"/>
  <c r="G78" i="1"/>
  <c r="U78" i="1" s="1"/>
  <c r="F78" i="1"/>
  <c r="S77" i="1"/>
  <c r="R77" i="1"/>
  <c r="T77" i="1" s="1"/>
  <c r="P77" i="1"/>
  <c r="O77" i="1"/>
  <c r="Q77" i="1" s="1"/>
  <c r="N77" i="1"/>
  <c r="L77" i="1"/>
  <c r="K77" i="1"/>
  <c r="M77" i="1" s="1"/>
  <c r="J77" i="1"/>
  <c r="H77" i="1"/>
  <c r="G77" i="1"/>
  <c r="I77" i="1" s="1"/>
  <c r="F77" i="1"/>
  <c r="U76" i="1"/>
  <c r="S76" i="1"/>
  <c r="R76" i="1"/>
  <c r="T76" i="1" s="1"/>
  <c r="P76" i="1"/>
  <c r="O76" i="1"/>
  <c r="N76" i="1"/>
  <c r="Q76" i="1" s="1"/>
  <c r="L76" i="1"/>
  <c r="K76" i="1"/>
  <c r="J76" i="1"/>
  <c r="M76" i="1" s="1"/>
  <c r="H76" i="1"/>
  <c r="G76" i="1"/>
  <c r="F76" i="1"/>
  <c r="I76" i="1" s="1"/>
  <c r="T75" i="1"/>
  <c r="S75" i="1"/>
  <c r="R75" i="1"/>
  <c r="P75" i="1"/>
  <c r="O75" i="1"/>
  <c r="N75" i="1"/>
  <c r="L75" i="1"/>
  <c r="K75" i="1"/>
  <c r="M75" i="1" s="1"/>
  <c r="J75" i="1"/>
  <c r="H75" i="1"/>
  <c r="G75" i="1"/>
  <c r="U75" i="1" s="1"/>
  <c r="F75" i="1"/>
  <c r="U74" i="1"/>
  <c r="S74" i="1"/>
  <c r="T74" i="1" s="1"/>
  <c r="R74" i="1"/>
  <c r="P74" i="1"/>
  <c r="O74" i="1"/>
  <c r="N74" i="1"/>
  <c r="Q74" i="1" s="1"/>
  <c r="L74" i="1"/>
  <c r="K74" i="1"/>
  <c r="J74" i="1"/>
  <c r="M74" i="1" s="1"/>
  <c r="H74" i="1"/>
  <c r="G74" i="1"/>
  <c r="F74" i="1"/>
  <c r="I74" i="1" s="1"/>
  <c r="V74" i="1" s="1"/>
  <c r="S73" i="1"/>
  <c r="R73" i="1"/>
  <c r="T73" i="1" s="1"/>
  <c r="P73" i="1"/>
  <c r="O73" i="1"/>
  <c r="Q73" i="1" s="1"/>
  <c r="N73" i="1"/>
  <c r="L73" i="1"/>
  <c r="K73" i="1"/>
  <c r="J73" i="1"/>
  <c r="H73" i="1"/>
  <c r="G73" i="1"/>
  <c r="I73" i="1" s="1"/>
  <c r="F73" i="1"/>
  <c r="U72" i="1"/>
  <c r="T72" i="1"/>
  <c r="S72" i="1"/>
  <c r="R72" i="1"/>
  <c r="P72" i="1"/>
  <c r="O72" i="1"/>
  <c r="N72" i="1"/>
  <c r="Q72" i="1" s="1"/>
  <c r="L72" i="1"/>
  <c r="K72" i="1"/>
  <c r="J72" i="1"/>
  <c r="M72" i="1" s="1"/>
  <c r="H72" i="1"/>
  <c r="G72" i="1"/>
  <c r="F72" i="1"/>
  <c r="I72" i="1" s="1"/>
  <c r="T71" i="1"/>
  <c r="S71" i="1"/>
  <c r="R71" i="1"/>
  <c r="P71" i="1"/>
  <c r="O71" i="1"/>
  <c r="Q71" i="1" s="1"/>
  <c r="N71" i="1"/>
  <c r="L71" i="1"/>
  <c r="K71" i="1"/>
  <c r="M71" i="1" s="1"/>
  <c r="J71" i="1"/>
  <c r="H71" i="1"/>
  <c r="G71" i="1"/>
  <c r="U71" i="1" s="1"/>
  <c r="F71" i="1"/>
  <c r="U70" i="1"/>
  <c r="S70" i="1"/>
  <c r="R70" i="1"/>
  <c r="T70" i="1" s="1"/>
  <c r="P70" i="1"/>
  <c r="O70" i="1"/>
  <c r="N70" i="1"/>
  <c r="Q70" i="1" s="1"/>
  <c r="L70" i="1"/>
  <c r="K70" i="1"/>
  <c r="J70" i="1"/>
  <c r="M70" i="1" s="1"/>
  <c r="H70" i="1"/>
  <c r="G70" i="1"/>
  <c r="F70" i="1"/>
  <c r="I70" i="1" s="1"/>
  <c r="E70" i="1" s="1"/>
  <c r="S69" i="1"/>
  <c r="R69" i="1"/>
  <c r="T69" i="1" s="1"/>
  <c r="P69" i="1"/>
  <c r="O69" i="1"/>
  <c r="Q69" i="1" s="1"/>
  <c r="N69" i="1"/>
  <c r="L69" i="1"/>
  <c r="K69" i="1"/>
  <c r="J69" i="1"/>
  <c r="H69" i="1"/>
  <c r="G69" i="1"/>
  <c r="I69" i="1" s="1"/>
  <c r="F69" i="1"/>
  <c r="U68" i="1"/>
  <c r="S68" i="1"/>
  <c r="R68" i="1"/>
  <c r="T68" i="1" s="1"/>
  <c r="P68" i="1"/>
  <c r="O68" i="1"/>
  <c r="N68" i="1"/>
  <c r="Q68" i="1" s="1"/>
  <c r="L68" i="1"/>
  <c r="K68" i="1"/>
  <c r="J68" i="1"/>
  <c r="M68" i="1" s="1"/>
  <c r="H68" i="1"/>
  <c r="G68" i="1"/>
  <c r="F68" i="1"/>
  <c r="I68" i="1" s="1"/>
  <c r="T67" i="1"/>
  <c r="S67" i="1"/>
  <c r="R67" i="1"/>
  <c r="P67" i="1"/>
  <c r="O67" i="1"/>
  <c r="N67" i="1"/>
  <c r="L67" i="1"/>
  <c r="K67" i="1"/>
  <c r="M67" i="1" s="1"/>
  <c r="J67" i="1"/>
  <c r="H67" i="1"/>
  <c r="G67" i="1"/>
  <c r="U67" i="1" s="1"/>
  <c r="F67" i="1"/>
  <c r="U66" i="1"/>
  <c r="S66" i="1"/>
  <c r="R66" i="1"/>
  <c r="T66" i="1" s="1"/>
  <c r="P66" i="1"/>
  <c r="O66" i="1"/>
  <c r="N66" i="1"/>
  <c r="Q66" i="1" s="1"/>
  <c r="M66" i="1"/>
  <c r="L66" i="1"/>
  <c r="K66" i="1"/>
  <c r="J66" i="1"/>
  <c r="H66" i="1"/>
  <c r="G66" i="1"/>
  <c r="F66" i="1"/>
  <c r="I66" i="1" s="1"/>
  <c r="E66" i="1" s="1"/>
  <c r="V65" i="1"/>
  <c r="S65" i="1"/>
  <c r="R65" i="1"/>
  <c r="P65" i="1"/>
  <c r="O65" i="1"/>
  <c r="N65" i="1"/>
  <c r="L65" i="1"/>
  <c r="K65" i="1"/>
  <c r="J65" i="1"/>
  <c r="H65" i="1"/>
  <c r="G65" i="1"/>
  <c r="U65" i="1" s="1"/>
  <c r="F65" i="1"/>
  <c r="D65" i="1"/>
  <c r="C65" i="1"/>
  <c r="B65" i="1"/>
  <c r="A65" i="1"/>
  <c r="S64" i="1"/>
  <c r="T64" i="1" s="1"/>
  <c r="R64" i="1"/>
  <c r="Q64" i="1"/>
  <c r="P64" i="1"/>
  <c r="O64" i="1"/>
  <c r="N64" i="1"/>
  <c r="L64" i="1"/>
  <c r="K64" i="1"/>
  <c r="J64" i="1"/>
  <c r="I64" i="1"/>
  <c r="H64" i="1"/>
  <c r="G64" i="1"/>
  <c r="F64" i="1"/>
  <c r="D64" i="1"/>
  <c r="C64" i="1"/>
  <c r="B64" i="1"/>
  <c r="A64" i="1"/>
  <c r="S63" i="1"/>
  <c r="T63" i="1" s="1"/>
  <c r="R63" i="1"/>
  <c r="Q63" i="1"/>
  <c r="P63" i="1"/>
  <c r="O63" i="1"/>
  <c r="N63" i="1"/>
  <c r="L63" i="1"/>
  <c r="K63" i="1"/>
  <c r="M63" i="1" s="1"/>
  <c r="J63" i="1"/>
  <c r="H63" i="1"/>
  <c r="G63" i="1"/>
  <c r="U63" i="1" s="1"/>
  <c r="F63" i="1"/>
  <c r="D63" i="1"/>
  <c r="C63" i="1"/>
  <c r="B63" i="1"/>
  <c r="A63" i="1"/>
  <c r="V62" i="1"/>
  <c r="S62" i="1"/>
  <c r="U62" i="1" s="1"/>
  <c r="R62" i="1"/>
  <c r="P62" i="1"/>
  <c r="O62" i="1"/>
  <c r="N62" i="1"/>
  <c r="L62" i="1"/>
  <c r="K62" i="1"/>
  <c r="J62" i="1"/>
  <c r="H62" i="1"/>
  <c r="G62" i="1"/>
  <c r="F62" i="1"/>
  <c r="D62" i="1"/>
  <c r="C62" i="1"/>
  <c r="B62" i="1"/>
  <c r="A62" i="1"/>
  <c r="U61" i="1"/>
  <c r="S61" i="1"/>
  <c r="R61" i="1"/>
  <c r="T61" i="1" s="1"/>
  <c r="P61" i="1"/>
  <c r="O61" i="1"/>
  <c r="Q61" i="1" s="1"/>
  <c r="N61" i="1"/>
  <c r="M61" i="1"/>
  <c r="L61" i="1"/>
  <c r="K61" i="1"/>
  <c r="J61" i="1"/>
  <c r="H61" i="1"/>
  <c r="G61" i="1"/>
  <c r="I61" i="1" s="1"/>
  <c r="V61" i="1" s="1"/>
  <c r="F61" i="1"/>
  <c r="D61" i="1"/>
  <c r="C61" i="1"/>
  <c r="B61" i="1"/>
  <c r="A61" i="1"/>
  <c r="V60" i="1"/>
  <c r="S60" i="1"/>
  <c r="R60" i="1"/>
  <c r="P60" i="1"/>
  <c r="O60" i="1"/>
  <c r="N60" i="1"/>
  <c r="L60" i="1"/>
  <c r="K60" i="1"/>
  <c r="J60" i="1"/>
  <c r="H60" i="1"/>
  <c r="G60" i="1"/>
  <c r="F60" i="1"/>
  <c r="D60" i="1"/>
  <c r="C60" i="1"/>
  <c r="B60" i="1"/>
  <c r="A60" i="1"/>
  <c r="T59" i="1"/>
  <c r="S59" i="1"/>
  <c r="R59" i="1"/>
  <c r="P59" i="1"/>
  <c r="O59" i="1"/>
  <c r="Q59" i="1" s="1"/>
  <c r="N59" i="1"/>
  <c r="M59" i="1"/>
  <c r="L59" i="1"/>
  <c r="K59" i="1"/>
  <c r="J59" i="1"/>
  <c r="H59" i="1"/>
  <c r="G59" i="1"/>
  <c r="I59" i="1" s="1"/>
  <c r="F59" i="1"/>
  <c r="E59" i="1"/>
  <c r="D59" i="1"/>
  <c r="C59" i="1"/>
  <c r="B59" i="1"/>
  <c r="A59" i="1"/>
  <c r="S58" i="1"/>
  <c r="R58" i="1"/>
  <c r="P58" i="1"/>
  <c r="O58" i="1"/>
  <c r="Q58" i="1" s="1"/>
  <c r="N58" i="1"/>
  <c r="M58" i="1"/>
  <c r="L58" i="1"/>
  <c r="K58" i="1"/>
  <c r="U58" i="1" s="1"/>
  <c r="J58" i="1"/>
  <c r="H58" i="1"/>
  <c r="G58" i="1"/>
  <c r="I58" i="1" s="1"/>
  <c r="F58" i="1"/>
  <c r="D58" i="1"/>
  <c r="C58" i="1"/>
  <c r="B58" i="1"/>
  <c r="A58" i="1"/>
  <c r="S57" i="1"/>
  <c r="T57" i="1" s="1"/>
  <c r="R57" i="1"/>
  <c r="Q57" i="1"/>
  <c r="P57" i="1"/>
  <c r="O57" i="1"/>
  <c r="N57" i="1"/>
  <c r="L57" i="1"/>
  <c r="K57" i="1"/>
  <c r="J57" i="1"/>
  <c r="I57" i="1"/>
  <c r="H57" i="1"/>
  <c r="G57" i="1"/>
  <c r="F57" i="1"/>
  <c r="D57" i="1"/>
  <c r="C57" i="1"/>
  <c r="B57" i="1"/>
  <c r="A57" i="1"/>
  <c r="S56" i="1"/>
  <c r="T56" i="1" s="1"/>
  <c r="R56" i="1"/>
  <c r="Q56" i="1"/>
  <c r="P56" i="1"/>
  <c r="O56" i="1"/>
  <c r="N56" i="1"/>
  <c r="L56" i="1"/>
  <c r="K56" i="1"/>
  <c r="M56" i="1" s="1"/>
  <c r="J56" i="1"/>
  <c r="H56" i="1"/>
  <c r="G56" i="1"/>
  <c r="U56" i="1" s="1"/>
  <c r="F56" i="1"/>
  <c r="D56" i="1"/>
  <c r="C56" i="1"/>
  <c r="B56" i="1"/>
  <c r="A56" i="1"/>
  <c r="T55" i="1"/>
  <c r="S55" i="1"/>
  <c r="R55" i="1"/>
  <c r="P55" i="1"/>
  <c r="O55" i="1"/>
  <c r="Q55" i="1" s="1"/>
  <c r="N55" i="1"/>
  <c r="M55" i="1"/>
  <c r="L55" i="1"/>
  <c r="K55" i="1"/>
  <c r="J55" i="1"/>
  <c r="H55" i="1"/>
  <c r="G55" i="1"/>
  <c r="I55" i="1" s="1"/>
  <c r="F55" i="1"/>
  <c r="E55" i="1"/>
  <c r="D55" i="1"/>
  <c r="C55" i="1"/>
  <c r="B55" i="1"/>
  <c r="A55" i="1"/>
  <c r="S54" i="1"/>
  <c r="R54" i="1"/>
  <c r="P54" i="1"/>
  <c r="O54" i="1"/>
  <c r="Q54" i="1" s="1"/>
  <c r="N54" i="1"/>
  <c r="M54" i="1"/>
  <c r="L54" i="1"/>
  <c r="K54" i="1"/>
  <c r="U54" i="1" s="1"/>
  <c r="J54" i="1"/>
  <c r="H54" i="1"/>
  <c r="G54" i="1"/>
  <c r="I54" i="1" s="1"/>
  <c r="F54" i="1"/>
  <c r="D54" i="1"/>
  <c r="C54" i="1"/>
  <c r="B54" i="1"/>
  <c r="A54" i="1"/>
  <c r="S53" i="1"/>
  <c r="R53" i="1"/>
  <c r="Q53" i="1"/>
  <c r="P53" i="1"/>
  <c r="O53" i="1"/>
  <c r="N53" i="1"/>
  <c r="L53" i="1"/>
  <c r="K53" i="1"/>
  <c r="J53" i="1"/>
  <c r="I53" i="1"/>
  <c r="H53" i="1"/>
  <c r="G53" i="1"/>
  <c r="F53" i="1"/>
  <c r="D53" i="1"/>
  <c r="C53" i="1"/>
  <c r="B53" i="1"/>
  <c r="A53" i="1"/>
  <c r="V52" i="1"/>
  <c r="S52" i="1"/>
  <c r="R52" i="1"/>
  <c r="P52" i="1"/>
  <c r="O52" i="1"/>
  <c r="N52" i="1"/>
  <c r="L52" i="1"/>
  <c r="K52" i="1"/>
  <c r="J52" i="1"/>
  <c r="H52" i="1"/>
  <c r="G52" i="1"/>
  <c r="F52" i="1"/>
  <c r="D52" i="1"/>
  <c r="C52" i="1"/>
  <c r="B52" i="1"/>
  <c r="A52" i="1"/>
  <c r="T51" i="1"/>
  <c r="S51" i="1"/>
  <c r="R51" i="1"/>
  <c r="Q51" i="1"/>
  <c r="P51" i="1"/>
  <c r="O51" i="1"/>
  <c r="N51" i="1"/>
  <c r="L51" i="1"/>
  <c r="K51" i="1"/>
  <c r="M51" i="1" s="1"/>
  <c r="J51" i="1"/>
  <c r="H51" i="1"/>
  <c r="G51" i="1"/>
  <c r="F51" i="1"/>
  <c r="D51" i="1"/>
  <c r="C51" i="1"/>
  <c r="B51" i="1"/>
  <c r="A51" i="1"/>
  <c r="S50" i="1"/>
  <c r="R50" i="1"/>
  <c r="T50" i="1" s="1"/>
  <c r="P50" i="1"/>
  <c r="O50" i="1"/>
  <c r="Q50" i="1" s="1"/>
  <c r="N50" i="1"/>
  <c r="M50" i="1"/>
  <c r="L50" i="1"/>
  <c r="K50" i="1"/>
  <c r="J50" i="1"/>
  <c r="H50" i="1"/>
  <c r="G50" i="1"/>
  <c r="U50" i="1" s="1"/>
  <c r="F50" i="1"/>
  <c r="D50" i="1"/>
  <c r="C50" i="1"/>
  <c r="B50" i="1"/>
  <c r="A50" i="1"/>
  <c r="U49" i="1"/>
  <c r="S49" i="1"/>
  <c r="T49" i="1" s="1"/>
  <c r="R49" i="1"/>
  <c r="P49" i="1"/>
  <c r="O49" i="1"/>
  <c r="N49" i="1"/>
  <c r="M49" i="1"/>
  <c r="L49" i="1"/>
  <c r="K49" i="1"/>
  <c r="J49" i="1"/>
  <c r="H49" i="1"/>
  <c r="G49" i="1"/>
  <c r="I49" i="1" s="1"/>
  <c r="F49" i="1"/>
  <c r="D49" i="1"/>
  <c r="C49" i="1"/>
  <c r="B49" i="1"/>
  <c r="A49" i="1"/>
  <c r="U48" i="1"/>
  <c r="S48" i="1"/>
  <c r="T48" i="1" s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C48" i="1"/>
  <c r="B48" i="1"/>
  <c r="A48" i="1"/>
  <c r="S47" i="1"/>
  <c r="T47" i="1" s="1"/>
  <c r="R47" i="1"/>
  <c r="P47" i="1"/>
  <c r="O47" i="1"/>
  <c r="Q47" i="1" s="1"/>
  <c r="N47" i="1"/>
  <c r="L47" i="1"/>
  <c r="K47" i="1"/>
  <c r="J47" i="1"/>
  <c r="I47" i="1"/>
  <c r="H47" i="1"/>
  <c r="G47" i="1"/>
  <c r="F47" i="1"/>
  <c r="D47" i="1"/>
  <c r="C47" i="1"/>
  <c r="B47" i="1"/>
  <c r="A47" i="1"/>
  <c r="S46" i="1"/>
  <c r="R46" i="1"/>
  <c r="T46" i="1" s="1"/>
  <c r="P46" i="1"/>
  <c r="O46" i="1"/>
  <c r="Q46" i="1" s="1"/>
  <c r="N46" i="1"/>
  <c r="L46" i="1"/>
  <c r="K46" i="1"/>
  <c r="J46" i="1"/>
  <c r="M46" i="1" s="1"/>
  <c r="H46" i="1"/>
  <c r="G46" i="1"/>
  <c r="I46" i="1" s="1"/>
  <c r="F46" i="1"/>
  <c r="D46" i="1"/>
  <c r="C46" i="1"/>
  <c r="B46" i="1"/>
  <c r="A46" i="1"/>
  <c r="Q39" i="1"/>
  <c r="Q38" i="1"/>
  <c r="Q37" i="1"/>
  <c r="Q36" i="1"/>
  <c r="Q35" i="1"/>
  <c r="Q34" i="1"/>
  <c r="Q40" i="1" s="1"/>
  <c r="Q33" i="1"/>
  <c r="F30" i="1"/>
  <c r="F29" i="1"/>
  <c r="H28" i="1"/>
  <c r="G28" i="1"/>
  <c r="Q27" i="1"/>
  <c r="Q26" i="1"/>
  <c r="Q25" i="1"/>
  <c r="Q24" i="1"/>
  <c r="Q23" i="1"/>
  <c r="Q22" i="1"/>
  <c r="Q21" i="1"/>
  <c r="Q20" i="1"/>
  <c r="Q19" i="1"/>
  <c r="Q17" i="1" s="1"/>
  <c r="Q18" i="1"/>
  <c r="F18" i="1"/>
  <c r="F17" i="1"/>
  <c r="H16" i="1"/>
  <c r="G16" i="1"/>
  <c r="F14" i="1"/>
  <c r="V13" i="1"/>
  <c r="F13" i="1"/>
  <c r="V12" i="1"/>
  <c r="H12" i="1"/>
  <c r="G12" i="1"/>
  <c r="V11" i="1"/>
  <c r="F10" i="1"/>
  <c r="V9" i="1"/>
  <c r="F9" i="1"/>
  <c r="V8" i="1"/>
  <c r="H8" i="1"/>
  <c r="G8" i="1"/>
  <c r="H5" i="1"/>
  <c r="V46" i="1" l="1"/>
  <c r="E46" i="1"/>
  <c r="V48" i="1"/>
  <c r="Q29" i="1"/>
  <c r="I50" i="1"/>
  <c r="V55" i="1"/>
  <c r="T58" i="1"/>
  <c r="E58" i="1" s="1"/>
  <c r="U46" i="1"/>
  <c r="Q49" i="1"/>
  <c r="E49" i="1" s="1"/>
  <c r="E61" i="1"/>
  <c r="M73" i="1"/>
  <c r="V73" i="1" s="1"/>
  <c r="E84" i="1"/>
  <c r="U92" i="1"/>
  <c r="M92" i="1"/>
  <c r="M100" i="1"/>
  <c r="U100" i="1"/>
  <c r="M108" i="1"/>
  <c r="E108" i="1" s="1"/>
  <c r="U108" i="1"/>
  <c r="V120" i="1"/>
  <c r="U51" i="1"/>
  <c r="U60" i="1"/>
  <c r="V70" i="1"/>
  <c r="E76" i="1"/>
  <c r="V76" i="1"/>
  <c r="V82" i="1"/>
  <c r="E82" i="1"/>
  <c r="U90" i="1"/>
  <c r="I90" i="1"/>
  <c r="V119" i="1"/>
  <c r="E119" i="1"/>
  <c r="V96" i="1"/>
  <c r="U98" i="1"/>
  <c r="I98" i="1"/>
  <c r="U106" i="1"/>
  <c r="I106" i="1"/>
  <c r="U64" i="1"/>
  <c r="M64" i="1"/>
  <c r="V64" i="1" s="1"/>
  <c r="M47" i="1"/>
  <c r="I51" i="1"/>
  <c r="U59" i="1"/>
  <c r="V69" i="1"/>
  <c r="Q75" i="1"/>
  <c r="M85" i="1"/>
  <c r="V85" i="1" s="1"/>
  <c r="U85" i="1"/>
  <c r="V93" i="1"/>
  <c r="E93" i="1"/>
  <c r="V95" i="1"/>
  <c r="V101" i="1"/>
  <c r="E101" i="1"/>
  <c r="V103" i="1"/>
  <c r="V109" i="1"/>
  <c r="E109" i="1"/>
  <c r="V111" i="1"/>
  <c r="E47" i="1"/>
  <c r="E48" i="1"/>
  <c r="U52" i="1"/>
  <c r="U55" i="1"/>
  <c r="I56" i="1"/>
  <c r="V47" i="1"/>
  <c r="V78" i="1"/>
  <c r="E78" i="1"/>
  <c r="U83" i="1"/>
  <c r="I83" i="1"/>
  <c r="M96" i="1"/>
  <c r="U96" i="1"/>
  <c r="U104" i="1"/>
  <c r="M104" i="1"/>
  <c r="V104" i="1" s="1"/>
  <c r="V124" i="1"/>
  <c r="E124" i="1"/>
  <c r="V54" i="1"/>
  <c r="E57" i="1"/>
  <c r="E68" i="1"/>
  <c r="V68" i="1"/>
  <c r="E73" i="1"/>
  <c r="V80" i="1"/>
  <c r="V116" i="1"/>
  <c r="T53" i="1"/>
  <c r="M69" i="1"/>
  <c r="E69" i="1" s="1"/>
  <c r="U81" i="1"/>
  <c r="M81" i="1"/>
  <c r="V81" i="1" s="1"/>
  <c r="V89" i="1"/>
  <c r="E89" i="1"/>
  <c r="V92" i="1"/>
  <c r="U94" i="1"/>
  <c r="I94" i="1"/>
  <c r="V100" i="1"/>
  <c r="U102" i="1"/>
  <c r="I102" i="1"/>
  <c r="V108" i="1"/>
  <c r="U110" i="1"/>
  <c r="I110" i="1"/>
  <c r="V115" i="1"/>
  <c r="E115" i="1"/>
  <c r="U47" i="1"/>
  <c r="M53" i="1"/>
  <c r="V53" i="1" s="1"/>
  <c r="U53" i="1"/>
  <c r="T54" i="1"/>
  <c r="E54" i="1" s="1"/>
  <c r="U57" i="1"/>
  <c r="M57" i="1"/>
  <c r="V57" i="1" s="1"/>
  <c r="V59" i="1"/>
  <c r="I63" i="1"/>
  <c r="V66" i="1"/>
  <c r="Q67" i="1"/>
  <c r="E72" i="1"/>
  <c r="V72" i="1"/>
  <c r="E74" i="1"/>
  <c r="V77" i="1"/>
  <c r="E77" i="1"/>
  <c r="U79" i="1"/>
  <c r="I79" i="1"/>
  <c r="V91" i="1"/>
  <c r="V97" i="1"/>
  <c r="E97" i="1"/>
  <c r="V99" i="1"/>
  <c r="V105" i="1"/>
  <c r="E105" i="1"/>
  <c r="E92" i="1"/>
  <c r="E104" i="1"/>
  <c r="E112" i="1"/>
  <c r="M112" i="1"/>
  <c r="V112" i="1" s="1"/>
  <c r="I114" i="1"/>
  <c r="U120" i="1"/>
  <c r="M122" i="1"/>
  <c r="V122" i="1" s="1"/>
  <c r="E123" i="1"/>
  <c r="E85" i="1"/>
  <c r="E96" i="1"/>
  <c r="E100" i="1"/>
  <c r="M116" i="1"/>
  <c r="E116" i="1" s="1"/>
  <c r="I118" i="1"/>
  <c r="E120" i="1"/>
  <c r="I67" i="1"/>
  <c r="U69" i="1"/>
  <c r="I71" i="1"/>
  <c r="U73" i="1"/>
  <c r="I75" i="1"/>
  <c r="E113" i="1"/>
  <c r="E117" i="1"/>
  <c r="E121" i="1"/>
  <c r="E67" i="1" l="1"/>
  <c r="V67" i="1"/>
  <c r="E64" i="1"/>
  <c r="V49" i="1"/>
  <c r="V79" i="1"/>
  <c r="E79" i="1"/>
  <c r="V58" i="1"/>
  <c r="V114" i="1"/>
  <c r="E114" i="1"/>
  <c r="V118" i="1"/>
  <c r="E118" i="1"/>
  <c r="E122" i="1"/>
  <c r="E81" i="1"/>
  <c r="V63" i="1"/>
  <c r="E63" i="1"/>
  <c r="E53" i="1"/>
  <c r="V102" i="1"/>
  <c r="E102" i="1"/>
  <c r="E56" i="1"/>
  <c r="V56" i="1"/>
  <c r="E75" i="1"/>
  <c r="V75" i="1"/>
  <c r="V94" i="1"/>
  <c r="E94" i="1"/>
  <c r="V83" i="1"/>
  <c r="E83" i="1"/>
  <c r="V106" i="1"/>
  <c r="E106" i="1"/>
  <c r="V90" i="1"/>
  <c r="E90" i="1"/>
  <c r="E71" i="1"/>
  <c r="V71" i="1"/>
  <c r="V110" i="1"/>
  <c r="E110" i="1"/>
  <c r="V51" i="1"/>
  <c r="E51" i="1"/>
  <c r="V98" i="1"/>
  <c r="E98" i="1"/>
  <c r="V50" i="1"/>
  <c r="Q28" i="1" s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Schack</author>
  </authors>
  <commentList>
    <comment ref="U44" authorId="0" shapeId="0" xr:uid="{B329B1A7-3D51-4A0F-87BB-E347C3734995}">
      <text>
        <r>
          <rPr>
            <b/>
            <sz val="9"/>
            <color rgb="FF000000"/>
            <rFont val="Tahoma"/>
            <family val="2"/>
          </rPr>
          <t>B Schack:2015</t>
        </r>
        <r>
          <rPr>
            <sz val="9"/>
            <color rgb="FF000000"/>
            <rFont val="Tahoma"/>
            <family val="2"/>
          </rPr>
          <t xml:space="preserve">
This section-- formulas updated for PY 2014</t>
        </r>
      </text>
    </comment>
  </commentList>
</comments>
</file>

<file path=xl/sharedStrings.xml><?xml version="1.0" encoding="utf-8"?>
<sst xmlns="http://schemas.openxmlformats.org/spreadsheetml/2006/main" count="301" uniqueCount="137">
  <si>
    <t>PY 2016 Final Performance to Negotiated Goal Evaluation</t>
  </si>
  <si>
    <t>Core Measures</t>
  </si>
  <si>
    <t>Additional Measures</t>
  </si>
  <si>
    <t>PY 2016 SCSEP  Nationwide Goals</t>
  </si>
  <si>
    <t xml:space="preserve">PY 2016 FINAL Actual Performance </t>
  </si>
  <si>
    <t>80% of Nationwide Average Performance</t>
  </si>
  <si>
    <t>% of Aggregate Goals Achieved</t>
  </si>
  <si>
    <t>LEGEND</t>
  </si>
  <si>
    <t xml:space="preserve">PY 2016 Final Actual Performance </t>
  </si>
  <si>
    <t>Nationwide</t>
  </si>
  <si>
    <t>Red</t>
  </si>
  <si>
    <t>Bad data</t>
  </si>
  <si>
    <t>Retention at 1 Year</t>
  </si>
  <si>
    <t>CM Entered Employment</t>
  </si>
  <si>
    <t>Orange</t>
  </si>
  <si>
    <t>Performance below 80%</t>
  </si>
  <si>
    <t xml:space="preserve">       Nationwide</t>
  </si>
  <si>
    <t xml:space="preserve">       State Grantees</t>
  </si>
  <si>
    <t>Yellow</t>
  </si>
  <si>
    <t>Performance 80-100%</t>
  </si>
  <si>
    <t xml:space="preserve">       National Grantees</t>
  </si>
  <si>
    <t>Volunteerism</t>
  </si>
  <si>
    <t>CM Retention Rate</t>
  </si>
  <si>
    <t>Green</t>
  </si>
  <si>
    <t>Performance above 100%</t>
  </si>
  <si>
    <t>Blue</t>
  </si>
  <si>
    <t xml:space="preserve">Insufficient data to aggregate </t>
  </si>
  <si>
    <t>CM Earnings</t>
  </si>
  <si>
    <t>GRANTEE PERCENT OF GOAL ANALYSIS</t>
  </si>
  <si>
    <t>Condition</t>
  </si>
  <si>
    <t>Number of Grantees</t>
  </si>
  <si>
    <t>Bad Data, Total</t>
  </si>
  <si>
    <t>Bad Data, Aggregate  below 80%</t>
  </si>
  <si>
    <t>Service Level</t>
  </si>
  <si>
    <t>Bad Data, Aggregate 80% - 100%</t>
  </si>
  <si>
    <t>N/A</t>
  </si>
  <si>
    <t>Bad Data, Aggregate &gt;100%</t>
  </si>
  <si>
    <t>Bad Data, Insufficient Measures to  Aggregate</t>
  </si>
  <si>
    <t>Good Data, Aggregate &lt; 80%</t>
  </si>
  <si>
    <t>Community Service</t>
  </si>
  <si>
    <t>Good Data, Aggregate &gt;=80% - 100%</t>
  </si>
  <si>
    <t>Good data, Aggregate &gt;=100%  but &lt; 105%</t>
  </si>
  <si>
    <t>Good Data, Aggregate &gt;=105  but &lt; 112%</t>
  </si>
  <si>
    <t xml:space="preserve">Good Data, Aggregate &gt;=112% </t>
  </si>
  <si>
    <t>Most In Need</t>
  </si>
  <si>
    <t>Good Data, Insufficient Measures to Aggregate</t>
  </si>
  <si>
    <t>1 or More Measures &lt; 80% of Grantee Goal</t>
  </si>
  <si>
    <t>TOTAL</t>
  </si>
  <si>
    <t>GRANTEE ACTUAL PERFORMANCE ANALYSIS</t>
  </si>
  <si>
    <t>0 Measures &lt; 80% Nationwide Average Performance</t>
  </si>
  <si>
    <t>1  Measure &lt; 80% Nationwide Average Performance</t>
  </si>
  <si>
    <t>2 Measures &lt; 80% Nationwide Average Performance</t>
  </si>
  <si>
    <t>3 Measures &lt; 80% Nationwide Average Performance</t>
  </si>
  <si>
    <t>4 Measures &lt; 80% Nationwide Average Performance</t>
  </si>
  <si>
    <t>5 Measures &lt; 80% Nationwide Average Performance</t>
  </si>
  <si>
    <t>6 Measures &lt; 80% Nationwide Average Performance</t>
  </si>
  <si>
    <t>Region</t>
  </si>
  <si>
    <t>Grantee Code</t>
  </si>
  <si>
    <t>Grantees</t>
  </si>
  <si>
    <t>PY 2016 Percent of Aggregate Goals Achieved</t>
  </si>
  <si>
    <t>CM Retention</t>
  </si>
  <si>
    <t>Most-In-Need</t>
  </si>
  <si>
    <t xml:space="preserve">Core Measures Summary   by Grantee </t>
  </si>
  <si>
    <t>Standardized Order</t>
  </si>
  <si>
    <t xml:space="preserve">PY 2016 Negotiated Goal </t>
  </si>
  <si>
    <t>PY 2016 FINAL Actual   Performance</t>
  </si>
  <si>
    <t>Denominator Less Than 20</t>
  </si>
  <si>
    <t>Percent of Goal Achieved</t>
  </si>
  <si>
    <t>Percent of Goal    Achieved</t>
  </si>
  <si>
    <t>Percent of   Goal      Achieved</t>
  </si>
  <si>
    <t># Measures &lt;80% of Nationwide Average Performance</t>
  </si>
  <si>
    <t># Measures &lt;80% of Grantee Goal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</si>
  <si>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</si>
  <si>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</si>
  <si>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</si>
  <si>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</si>
  <si>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</si>
  <si>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</si>
  <si>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</si>
  <si>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</si>
  <si>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Washington 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</si>
  <si>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</si>
  <si>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</si>
  <si>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</si>
  <si>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</si>
  <si>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</si>
  <si>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</si>
  <si>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</si>
  <si>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</si>
  <si>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</si>
  <si>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</si>
  <si>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</si>
  <si>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Percent of Aggregate Goals Achieved</t>
  </si>
  <si>
    <t>Summary</t>
  </si>
  <si>
    <t>Percent of    Goal      Achieved</t>
  </si>
  <si>
    <t>PY 2016 FINAL Actual Performance</t>
  </si>
  <si>
    <t>PY 2015 FINAL Actual   Performance</t>
  </si>
  <si>
    <t># Measures &lt;80% of Nationwide Average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</si>
  <si>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</si>
  <si>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</si>
  <si>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</si>
  <si>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</si>
  <si>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</si>
  <si>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</si>
  <si>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</si>
  <si>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</si>
  <si>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</si>
  <si>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</si>
  <si>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</si>
  <si>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</si>
  <si>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</si>
  <si>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</si>
  <si>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</si>
  <si>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</si>
  <si>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</si>
  <si>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</si>
  <si>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</si>
  <si>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</si>
  <si>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</si>
  <si>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</si>
  <si>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</si>
  <si>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</si>
  <si>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</si>
  <si>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</si>
  <si>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</si>
  <si>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</si>
  <si>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</si>
  <si>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</si>
  <si>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</si>
  <si>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</si>
  <si>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</si>
  <si>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</si>
  <si>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Northern Marianas Islands</t>
  </si>
  <si>
    <t>U.S. Virgin Islands</t>
  </si>
  <si>
    <t>Retention at One Year</t>
  </si>
  <si>
    <t>PY 2016 Final Actual Performance</t>
  </si>
  <si>
    <t>PY 2016FINAL Actual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</si>
</sst>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&quot;$&quot;#,##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1"/>
      <color rgb="FF000000"/>
      <name val="Calibri"/>
      <family val="2"/>
    </font>
    <font>
      <b/>
      <sz val="18"/>
      <color rgb="FF333399"/>
      <name val="Calibri"/>
      <family val="2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rgb="FF99CCFF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rgb="FF99CCFF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5" fillId="0" borderId="3" xfId="0" applyFont="1" applyFill="1" applyBorder="1" applyAlignment="1">
      <alignment horizontal="center" wrapText="1"/>
    </xf>
    <xf numFmtId="10" fontId="5" fillId="0" borderId="3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" fillId="0" borderId="6" xfId="0" applyFont="1" applyFill="1" applyBorder="1" applyAlignment="1"/>
    <xf numFmtId="1" fontId="3" fillId="0" borderId="0" xfId="0" applyNumberFormat="1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10" fontId="3" fillId="0" borderId="6" xfId="0" applyNumberFormat="1" applyFont="1" applyFill="1" applyBorder="1"/>
    <xf numFmtId="10" fontId="9" fillId="0" borderId="2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/>
    <xf numFmtId="0" fontId="3" fillId="0" borderId="3" xfId="0" applyFont="1" applyFill="1" applyBorder="1"/>
    <xf numFmtId="10" fontId="3" fillId="0" borderId="3" xfId="0" applyNumberFormat="1" applyFont="1" applyFill="1" applyBorder="1"/>
    <xf numFmtId="1" fontId="3" fillId="0" borderId="3" xfId="0" applyNumberFormat="1" applyFont="1" applyFill="1" applyBorder="1"/>
    <xf numFmtId="164" fontId="3" fillId="0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/>
    <xf numFmtId="1" fontId="3" fillId="2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9" xfId="0" applyFont="1" applyFill="1" applyBorder="1"/>
    <xf numFmtId="1" fontId="3" fillId="0" borderId="0" xfId="0" applyNumberFormat="1" applyFont="1" applyFill="1" applyBorder="1"/>
    <xf numFmtId="0" fontId="3" fillId="0" borderId="8" xfId="0" applyFont="1" applyFill="1" applyBorder="1"/>
    <xf numFmtId="10" fontId="3" fillId="0" borderId="0" xfId="0" applyNumberFormat="1" applyFont="1" applyFill="1" applyBorder="1"/>
    <xf numFmtId="10" fontId="3" fillId="0" borderId="9" xfId="0" applyNumberFormat="1" applyFont="1" applyFill="1" applyBorder="1"/>
    <xf numFmtId="10" fontId="3" fillId="0" borderId="7" xfId="0" applyNumberFormat="1" applyFont="1" applyFill="1" applyBorder="1"/>
    <xf numFmtId="0" fontId="3" fillId="0" borderId="7" xfId="0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/>
    <xf numFmtId="0" fontId="10" fillId="0" borderId="0" xfId="0" applyFont="1" applyFill="1" applyBorder="1"/>
    <xf numFmtId="0" fontId="3" fillId="0" borderId="7" xfId="0" applyFont="1" applyFill="1" applyBorder="1"/>
    <xf numFmtId="164" fontId="3" fillId="0" borderId="8" xfId="0" applyNumberFormat="1" applyFont="1" applyFill="1" applyBorder="1" applyAlignment="1">
      <alignment horizontal="center"/>
    </xf>
    <xf numFmtId="1" fontId="3" fillId="0" borderId="7" xfId="0" applyNumberFormat="1" applyFont="1" applyFill="1" applyBorder="1"/>
    <xf numFmtId="0" fontId="3" fillId="3" borderId="8" xfId="0" applyFont="1" applyFill="1" applyBorder="1"/>
    <xf numFmtId="1" fontId="3" fillId="3" borderId="0" xfId="0" applyNumberFormat="1" applyFont="1" applyFill="1" applyBorder="1"/>
    <xf numFmtId="0" fontId="3" fillId="0" borderId="0" xfId="0" applyFont="1" applyFill="1" applyBorder="1" applyAlignment="1"/>
    <xf numFmtId="164" fontId="3" fillId="0" borderId="8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4" borderId="8" xfId="0" applyFont="1" applyFill="1" applyBorder="1" applyAlignment="1">
      <alignment horizontal="left"/>
    </xf>
    <xf numFmtId="1" fontId="3" fillId="4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0" fontId="3" fillId="5" borderId="8" xfId="0" applyFont="1" applyFill="1" applyBorder="1" applyAlignment="1"/>
    <xf numFmtId="1" fontId="3" fillId="5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6" borderId="10" xfId="0" applyFont="1" applyFill="1" applyBorder="1"/>
    <xf numFmtId="1" fontId="3" fillId="6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1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2" xfId="0" applyFont="1" applyFill="1" applyBorder="1"/>
    <xf numFmtId="164" fontId="3" fillId="0" borderId="10" xfId="0" applyNumberFormat="1" applyFont="1" applyFill="1" applyBorder="1"/>
    <xf numFmtId="0" fontId="3" fillId="0" borderId="11" xfId="0" applyFont="1" applyFill="1" applyBorder="1"/>
    <xf numFmtId="164" fontId="3" fillId="0" borderId="12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right"/>
    </xf>
    <xf numFmtId="6" fontId="3" fillId="0" borderId="0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7" borderId="0" xfId="0" applyFont="1" applyFill="1" applyBorder="1"/>
    <xf numFmtId="165" fontId="3" fillId="0" borderId="7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8" xfId="0" applyFont="1" applyFill="1" applyBorder="1" applyAlignment="1"/>
    <xf numFmtId="0" fontId="3" fillId="0" borderId="1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1" fontId="3" fillId="0" borderId="15" xfId="0" applyNumberFormat="1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/>
    </xf>
    <xf numFmtId="165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8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3" fillId="0" borderId="7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9" fontId="3" fillId="0" borderId="8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1" fontId="3" fillId="0" borderId="11" xfId="0" applyNumberFormat="1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9" fontId="3" fillId="0" borderId="10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0" xfId="0" applyFont="1" applyFill="1" applyBorder="1"/>
    <xf numFmtId="1" fontId="3" fillId="0" borderId="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0" fontId="3" fillId="0" borderId="0" xfId="0" applyNumberFormat="1" applyFont="1" applyFill="1" applyBorder="1"/>
    <xf numFmtId="0" fontId="3" fillId="0" borderId="10" xfId="0" applyFont="1" applyFill="1" applyBorder="1"/>
    <xf numFmtId="0" fontId="3" fillId="0" borderId="1" xfId="0" applyFont="1" applyFill="1" applyBorder="1"/>
    <xf numFmtId="9" fontId="3" fillId="0" borderId="0" xfId="0" applyNumberFormat="1" applyFont="1" applyFill="1" applyBorder="1"/>
    <xf numFmtId="0" fontId="3" fillId="0" borderId="1" xfId="0" applyFont="1" applyFill="1" applyBorder="1"/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10" fontId="8" fillId="0" borderId="7" xfId="0" applyNumberFormat="1" applyFont="1" applyFill="1" applyBorder="1" applyAlignment="1">
      <alignment horizontal="center" vertical="center" wrapText="1"/>
    </xf>
    <xf numFmtId="10" fontId="8" fillId="7" borderId="7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wrapText="1"/>
    </xf>
    <xf numFmtId="164" fontId="10" fillId="7" borderId="5" xfId="0" applyNumberFormat="1" applyFont="1" applyFill="1" applyBorder="1" applyAlignment="1">
      <alignment horizontal="center" wrapText="1"/>
    </xf>
    <xf numFmtId="1" fontId="10" fillId="7" borderId="5" xfId="0" applyNumberFormat="1" applyFont="1" applyFill="1" applyBorder="1" applyAlignment="1">
      <alignment horizontal="center" wrapText="1"/>
    </xf>
    <xf numFmtId="10" fontId="10" fillId="0" borderId="6" xfId="0" applyNumberFormat="1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10" fontId="10" fillId="7" borderId="6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3" fillId="0" borderId="2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0" borderId="13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wrapText="1"/>
    </xf>
    <xf numFmtId="1" fontId="10" fillId="0" borderId="5" xfId="0" applyNumberFormat="1" applyFont="1" applyFill="1" applyBorder="1" applyAlignment="1">
      <alignment horizontal="center" wrapText="1"/>
    </xf>
    <xf numFmtId="10" fontId="3" fillId="0" borderId="6" xfId="0" applyNumberFormat="1" applyFont="1" applyFill="1" applyBorder="1" applyAlignment="1">
      <alignment horizontal="center" wrapText="1"/>
    </xf>
    <xf numFmtId="0" fontId="3" fillId="0" borderId="15" xfId="0" applyFont="1" applyFill="1" applyBorder="1"/>
    <xf numFmtId="164" fontId="3" fillId="0" borderId="16" xfId="0" applyNumberFormat="1" applyFont="1" applyFill="1" applyBorder="1" applyAlignment="1" applyProtection="1">
      <alignment horizontal="center"/>
      <protection locked="0"/>
    </xf>
    <xf numFmtId="2" fontId="10" fillId="0" borderId="13" xfId="0" applyNumberFormat="1" applyFont="1" applyFill="1" applyBorder="1" applyAlignment="1">
      <alignment horizontal="center"/>
    </xf>
    <xf numFmtId="0" fontId="10" fillId="0" borderId="7" xfId="0" applyFont="1" applyFill="1" applyBorder="1"/>
    <xf numFmtId="0" fontId="9" fillId="0" borderId="8" xfId="0" applyFont="1" applyFill="1" applyBorder="1" applyAlignment="1"/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Alignment="1"/>
    <xf numFmtId="164" fontId="3" fillId="0" borderId="19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wrapText="1"/>
    </xf>
    <xf numFmtId="9" fontId="3" fillId="0" borderId="1" xfId="0" applyNumberFormat="1" applyFont="1" applyFill="1" applyBorder="1"/>
    <xf numFmtId="166" fontId="3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/>
    <xf numFmtId="164" fontId="3" fillId="7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/>
  </cellXfs>
  <cellStyles count="2">
    <cellStyle name="Normal" xfId="0" builtinId="0"/>
    <cellStyle name="Percent" xfId="1" builtinId="5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2DC8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nett\OneDrive%20-%20The%20Charter%20Oak%20Group,%20LLC\SCSEP\Baseline\PY%202016\Evaluation%20of%20Grantee%20Performance\DOL%20Copy_%20PY16%20Evaluation%20of%20Grantee%20Performance_10_25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2016 Grantee Performance"/>
      <sheetName val="Grantee Summary Counts"/>
      <sheetName val="ee"/>
      <sheetName val="retention"/>
      <sheetName val="average earnings"/>
      <sheetName val="Sheet7"/>
      <sheetName val="most in need"/>
      <sheetName val="retention for 1 year"/>
      <sheetName val="volunteer"/>
      <sheetName val="GOALs"/>
      <sheetName val="PY2016FINALQPR"/>
      <sheetName val="rejects"/>
    </sheetNames>
    <sheetDataSet>
      <sheetData sheetId="0"/>
      <sheetData sheetId="1">
        <row r="3">
          <cell r="I3">
            <v>26</v>
          </cell>
        </row>
        <row r="4">
          <cell r="I4">
            <v>32</v>
          </cell>
        </row>
        <row r="5">
          <cell r="I5">
            <v>12</v>
          </cell>
        </row>
        <row r="6">
          <cell r="I6">
            <v>6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82">
          <cell r="F82">
            <v>10</v>
          </cell>
        </row>
        <row r="83">
          <cell r="E83">
            <v>0</v>
          </cell>
          <cell r="F83">
            <v>40</v>
          </cell>
        </row>
        <row r="84">
          <cell r="E84">
            <v>0</v>
          </cell>
          <cell r="F84">
            <v>8</v>
          </cell>
        </row>
        <row r="85">
          <cell r="E85">
            <v>1</v>
          </cell>
          <cell r="F85">
            <v>8</v>
          </cell>
        </row>
        <row r="86">
          <cell r="F86">
            <v>5</v>
          </cell>
        </row>
        <row r="87">
          <cell r="F87">
            <v>4</v>
          </cell>
        </row>
        <row r="88">
          <cell r="E88">
            <v>0</v>
          </cell>
        </row>
      </sheetData>
      <sheetData sheetId="2">
        <row r="2">
          <cell r="E2">
            <v>3820</v>
          </cell>
          <cell r="F2">
            <v>0.63246073298429317</v>
          </cell>
          <cell r="G2">
            <v>0.54500000000000004</v>
          </cell>
        </row>
        <row r="3">
          <cell r="E3">
            <v>269</v>
          </cell>
          <cell r="F3">
            <v>0.34572490706319703</v>
          </cell>
          <cell r="G3">
            <v>0.42599999999999999</v>
          </cell>
        </row>
        <row r="4">
          <cell r="E4">
            <v>113</v>
          </cell>
          <cell r="F4">
            <v>0.52212389380530977</v>
          </cell>
          <cell r="G4">
            <v>0.56999999999999995</v>
          </cell>
        </row>
        <row r="5">
          <cell r="E5">
            <v>648</v>
          </cell>
          <cell r="F5">
            <v>0.53703703703703709</v>
          </cell>
          <cell r="G5">
            <v>0.54600000000000004</v>
          </cell>
        </row>
        <row r="6">
          <cell r="E6">
            <v>2267</v>
          </cell>
          <cell r="F6">
            <v>0.39744155271283632</v>
          </cell>
          <cell r="G6">
            <v>0.49299999999999999</v>
          </cell>
        </row>
        <row r="7">
          <cell r="E7">
            <v>553</v>
          </cell>
          <cell r="F7">
            <v>0.38698010849909587</v>
          </cell>
          <cell r="G7">
            <v>0.48</v>
          </cell>
        </row>
        <row r="8">
          <cell r="E8">
            <v>1</v>
          </cell>
          <cell r="F8">
            <v>0</v>
          </cell>
          <cell r="G8">
            <v>0</v>
          </cell>
        </row>
        <row r="9">
          <cell r="E9">
            <v>147</v>
          </cell>
          <cell r="F9">
            <v>0.41496598639455784</v>
          </cell>
          <cell r="G9">
            <v>0.48</v>
          </cell>
        </row>
        <row r="10">
          <cell r="E10">
            <v>245</v>
          </cell>
          <cell r="F10">
            <v>0.24489795918367346</v>
          </cell>
          <cell r="G10">
            <v>0.55500000000000005</v>
          </cell>
        </row>
        <row r="11">
          <cell r="E11">
            <v>165</v>
          </cell>
          <cell r="F11">
            <v>0.36363636363636365</v>
          </cell>
          <cell r="G11">
            <v>0.46700000000000003</v>
          </cell>
        </row>
        <row r="12">
          <cell r="E12">
            <v>66</v>
          </cell>
          <cell r="F12">
            <v>0.34848484848484851</v>
          </cell>
          <cell r="G12">
            <v>0.46700000000000003</v>
          </cell>
        </row>
        <row r="13">
          <cell r="E13">
            <v>719</v>
          </cell>
          <cell r="F13">
            <v>0.58831710709318497</v>
          </cell>
          <cell r="G13">
            <v>0.56999999999999995</v>
          </cell>
        </row>
        <row r="14">
          <cell r="E14">
            <v>1514</v>
          </cell>
          <cell r="F14">
            <v>0.45376486129458388</v>
          </cell>
          <cell r="G14">
            <v>0.52200000000000002</v>
          </cell>
        </row>
        <row r="15">
          <cell r="E15">
            <v>154</v>
          </cell>
          <cell r="F15">
            <v>0.25974025974025972</v>
          </cell>
          <cell r="G15">
            <v>0.39899999999999997</v>
          </cell>
        </row>
        <row r="16">
          <cell r="E16">
            <v>9</v>
          </cell>
          <cell r="F16">
            <v>0</v>
          </cell>
          <cell r="G16">
            <v>0</v>
          </cell>
        </row>
        <row r="17">
          <cell r="E17">
            <v>307</v>
          </cell>
          <cell r="F17">
            <v>0.54723127035830621</v>
          </cell>
          <cell r="G17">
            <v>0.442</v>
          </cell>
        </row>
        <row r="18">
          <cell r="E18">
            <v>21</v>
          </cell>
          <cell r="F18">
            <v>0.33333333333333331</v>
          </cell>
          <cell r="G18">
            <v>0</v>
          </cell>
        </row>
        <row r="19">
          <cell r="E19">
            <v>803</v>
          </cell>
          <cell r="F19">
            <v>0.36861768368617681</v>
          </cell>
          <cell r="G19">
            <v>0.42499999999999999</v>
          </cell>
        </row>
        <row r="20">
          <cell r="E20">
            <v>2021</v>
          </cell>
          <cell r="F20">
            <v>0.43740722414646216</v>
          </cell>
          <cell r="G20">
            <v>0.48499999999999999</v>
          </cell>
        </row>
        <row r="21">
          <cell r="E21">
            <v>33</v>
          </cell>
          <cell r="F21">
            <v>0.36363636363636365</v>
          </cell>
          <cell r="G21">
            <v>0</v>
          </cell>
        </row>
        <row r="24">
          <cell r="E24">
            <v>68</v>
          </cell>
          <cell r="F24">
            <v>0.5</v>
          </cell>
          <cell r="G24">
            <v>0.42</v>
          </cell>
        </row>
        <row r="25">
          <cell r="E25">
            <v>79</v>
          </cell>
          <cell r="F25">
            <v>0.64556962025316456</v>
          </cell>
          <cell r="G25">
            <v>0.56000000000000005</v>
          </cell>
        </row>
        <row r="26">
          <cell r="E26">
            <v>43</v>
          </cell>
          <cell r="F26">
            <v>0.27906976744186046</v>
          </cell>
          <cell r="G26">
            <v>0.435</v>
          </cell>
        </row>
        <row r="27">
          <cell r="E27">
            <v>45</v>
          </cell>
          <cell r="F27">
            <v>0.46666666666666667</v>
          </cell>
          <cell r="G27">
            <v>0.47100000000000003</v>
          </cell>
        </row>
        <row r="28">
          <cell r="E28">
            <v>225</v>
          </cell>
          <cell r="F28">
            <v>0.21333333333333335</v>
          </cell>
          <cell r="G28">
            <v>0.44299999999999995</v>
          </cell>
        </row>
        <row r="29">
          <cell r="E29">
            <v>36</v>
          </cell>
          <cell r="F29">
            <v>0.41666666666666669</v>
          </cell>
          <cell r="G29">
            <v>0.499</v>
          </cell>
        </row>
        <row r="30">
          <cell r="E30">
            <v>41</v>
          </cell>
          <cell r="F30">
            <v>0.51219512195121952</v>
          </cell>
          <cell r="G30">
            <v>0.47899999999999998</v>
          </cell>
        </row>
        <row r="31">
          <cell r="E31">
            <v>94</v>
          </cell>
          <cell r="F31">
            <v>0.39361702127659576</v>
          </cell>
          <cell r="G31">
            <v>0.54400000000000004</v>
          </cell>
        </row>
        <row r="32">
          <cell r="E32">
            <v>23</v>
          </cell>
          <cell r="F32">
            <v>0.30434782608695654</v>
          </cell>
          <cell r="G32">
            <v>0.48899999999999999</v>
          </cell>
        </row>
        <row r="33">
          <cell r="E33">
            <v>255</v>
          </cell>
          <cell r="F33">
            <v>0.55294117647058827</v>
          </cell>
          <cell r="G33">
            <v>0.48299999999999998</v>
          </cell>
        </row>
        <row r="34">
          <cell r="E34">
            <v>86</v>
          </cell>
          <cell r="F34">
            <v>0.38372093023255816</v>
          </cell>
          <cell r="G34">
            <v>0.45299999999999996</v>
          </cell>
        </row>
        <row r="35">
          <cell r="E35">
            <v>81</v>
          </cell>
          <cell r="F35">
            <v>0.24691358024691357</v>
          </cell>
          <cell r="G35">
            <v>0.46100000000000002</v>
          </cell>
        </row>
        <row r="36">
          <cell r="E36">
            <v>23</v>
          </cell>
          <cell r="F36">
            <v>0.39130434782608697</v>
          </cell>
          <cell r="G36">
            <v>0.46100000000000002</v>
          </cell>
        </row>
        <row r="37">
          <cell r="E37">
            <v>85</v>
          </cell>
          <cell r="F37">
            <v>0.38823529411764707</v>
          </cell>
          <cell r="G37">
            <v>0.47100000000000003</v>
          </cell>
        </row>
        <row r="38">
          <cell r="E38">
            <v>85</v>
          </cell>
          <cell r="F38">
            <v>0.52941176470588236</v>
          </cell>
          <cell r="G38">
            <v>0.52500000000000002</v>
          </cell>
        </row>
        <row r="39">
          <cell r="E39">
            <v>64</v>
          </cell>
          <cell r="F39">
            <v>0.578125</v>
          </cell>
          <cell r="G39">
            <v>0.53500000000000003</v>
          </cell>
        </row>
        <row r="40">
          <cell r="E40">
            <v>28</v>
          </cell>
          <cell r="F40">
            <v>0.17857142857142858</v>
          </cell>
          <cell r="G40">
            <v>0.42399999999999999</v>
          </cell>
        </row>
        <row r="41">
          <cell r="E41">
            <v>49</v>
          </cell>
          <cell r="F41">
            <v>0.16326530612244897</v>
          </cell>
          <cell r="G41">
            <v>0.46399999999999997</v>
          </cell>
        </row>
        <row r="42">
          <cell r="E42">
            <v>74</v>
          </cell>
          <cell r="F42">
            <v>0.16216216216216217</v>
          </cell>
          <cell r="G42">
            <v>0.39299999999999996</v>
          </cell>
        </row>
        <row r="43">
          <cell r="E43">
            <v>31</v>
          </cell>
          <cell r="F43">
            <v>0.58064516129032262</v>
          </cell>
          <cell r="G43">
            <v>0.499</v>
          </cell>
        </row>
        <row r="44">
          <cell r="E44">
            <v>52</v>
          </cell>
          <cell r="F44">
            <v>0.21153846153846154</v>
          </cell>
          <cell r="G44">
            <v>0.44900000000000001</v>
          </cell>
        </row>
        <row r="45">
          <cell r="E45">
            <v>81</v>
          </cell>
          <cell r="F45">
            <v>0.43209876543209874</v>
          </cell>
          <cell r="G45">
            <v>0.46700000000000003</v>
          </cell>
        </row>
        <row r="46">
          <cell r="E46">
            <v>95</v>
          </cell>
          <cell r="F46">
            <v>0.47368421052631576</v>
          </cell>
          <cell r="G46">
            <v>0.53400000000000003</v>
          </cell>
        </row>
        <row r="47">
          <cell r="E47">
            <v>66</v>
          </cell>
          <cell r="F47">
            <v>0.43939393939393939</v>
          </cell>
          <cell r="G47">
            <v>0.56999999999999995</v>
          </cell>
        </row>
        <row r="48">
          <cell r="E48">
            <v>29</v>
          </cell>
          <cell r="F48">
            <v>0.51724137931034486</v>
          </cell>
          <cell r="G48">
            <v>0.41799999999999998</v>
          </cell>
        </row>
        <row r="49">
          <cell r="E49">
            <v>81</v>
          </cell>
          <cell r="F49">
            <v>0.40740740740740738</v>
          </cell>
          <cell r="G49">
            <v>0.46899999999999997</v>
          </cell>
        </row>
        <row r="50">
          <cell r="E50">
            <v>20</v>
          </cell>
          <cell r="F50">
            <v>0.55000000000000004</v>
          </cell>
          <cell r="G50">
            <v>0.56999999999999995</v>
          </cell>
        </row>
        <row r="51">
          <cell r="E51">
            <v>25</v>
          </cell>
          <cell r="F51">
            <v>0.12</v>
          </cell>
          <cell r="G51">
            <v>0.44299999999999995</v>
          </cell>
        </row>
        <row r="52">
          <cell r="E52">
            <v>29</v>
          </cell>
          <cell r="F52">
            <v>0.58620689655172409</v>
          </cell>
          <cell r="G52">
            <v>0.47399999999999998</v>
          </cell>
        </row>
        <row r="53">
          <cell r="E53">
            <v>23</v>
          </cell>
          <cell r="F53">
            <v>0.43478260869565216</v>
          </cell>
          <cell r="G53">
            <v>0.499</v>
          </cell>
        </row>
        <row r="54">
          <cell r="E54">
            <v>71</v>
          </cell>
          <cell r="F54">
            <v>0.47887323943661969</v>
          </cell>
          <cell r="G54">
            <v>0.45</v>
          </cell>
        </row>
        <row r="55">
          <cell r="E55">
            <v>6</v>
          </cell>
          <cell r="F55">
            <v>0</v>
          </cell>
          <cell r="G55">
            <v>0.46899999999999997</v>
          </cell>
        </row>
        <row r="56">
          <cell r="E56">
            <v>181</v>
          </cell>
          <cell r="F56">
            <v>0.53591160220994472</v>
          </cell>
          <cell r="G56">
            <v>0.47499999999999998</v>
          </cell>
        </row>
        <row r="57">
          <cell r="E57">
            <v>89</v>
          </cell>
          <cell r="F57">
            <v>0.550561797752809</v>
          </cell>
          <cell r="G57">
            <v>0.54400000000000004</v>
          </cell>
        </row>
        <row r="58">
          <cell r="E58">
            <v>28</v>
          </cell>
          <cell r="F58">
            <v>0.32142857142857145</v>
          </cell>
          <cell r="G58">
            <v>0.47399999999999998</v>
          </cell>
        </row>
        <row r="59">
          <cell r="E59">
            <v>141</v>
          </cell>
          <cell r="F59">
            <v>0.47517730496453903</v>
          </cell>
          <cell r="G59">
            <v>0.51300000000000001</v>
          </cell>
        </row>
        <row r="60">
          <cell r="E60">
            <v>37</v>
          </cell>
          <cell r="F60">
            <v>0.48648648648648651</v>
          </cell>
          <cell r="G60">
            <v>0.44700000000000001</v>
          </cell>
        </row>
        <row r="61">
          <cell r="E61">
            <v>49</v>
          </cell>
          <cell r="F61">
            <v>0.2857142857142857</v>
          </cell>
          <cell r="G61">
            <v>0.5</v>
          </cell>
        </row>
        <row r="62">
          <cell r="E62">
            <v>264</v>
          </cell>
          <cell r="F62">
            <v>0.42803030303030304</v>
          </cell>
          <cell r="G62">
            <v>0.48799999999999999</v>
          </cell>
        </row>
        <row r="63">
          <cell r="E63">
            <v>33</v>
          </cell>
          <cell r="F63">
            <v>0.51515151515151514</v>
          </cell>
          <cell r="G63">
            <v>0.51300000000000001</v>
          </cell>
        </row>
        <row r="64">
          <cell r="E64">
            <v>13</v>
          </cell>
          <cell r="F64">
            <v>0.76923076923076927</v>
          </cell>
          <cell r="G64">
            <v>0.499</v>
          </cell>
        </row>
        <row r="65">
          <cell r="E65">
            <v>83</v>
          </cell>
          <cell r="F65">
            <v>0.36144578313253012</v>
          </cell>
          <cell r="G65">
            <v>0.48399999999999999</v>
          </cell>
        </row>
        <row r="66">
          <cell r="E66">
            <v>14</v>
          </cell>
          <cell r="F66">
            <v>0.35714285714285715</v>
          </cell>
          <cell r="G66">
            <v>0.499</v>
          </cell>
        </row>
        <row r="67">
          <cell r="E67">
            <v>82</v>
          </cell>
          <cell r="F67">
            <v>0.53658536585365857</v>
          </cell>
          <cell r="G67">
            <v>0.49</v>
          </cell>
        </row>
        <row r="68">
          <cell r="E68">
            <v>206</v>
          </cell>
          <cell r="F68">
            <v>0.53398058252427183</v>
          </cell>
          <cell r="G68">
            <v>0.56999999999999995</v>
          </cell>
        </row>
        <row r="69">
          <cell r="E69">
            <v>24</v>
          </cell>
          <cell r="F69">
            <v>0.54166666666666663</v>
          </cell>
          <cell r="G69">
            <v>0.499</v>
          </cell>
        </row>
        <row r="70">
          <cell r="E70">
            <v>19</v>
          </cell>
          <cell r="F70">
            <v>0.73684210526315785</v>
          </cell>
          <cell r="G70">
            <v>0.499</v>
          </cell>
        </row>
        <row r="71">
          <cell r="E71">
            <v>64</v>
          </cell>
          <cell r="F71">
            <v>0.3125</v>
          </cell>
          <cell r="G71">
            <v>0.47399999999999998</v>
          </cell>
        </row>
        <row r="72">
          <cell r="E72">
            <v>25</v>
          </cell>
          <cell r="F72">
            <v>0.04</v>
          </cell>
          <cell r="G72">
            <v>0.47299999999999998</v>
          </cell>
        </row>
        <row r="73">
          <cell r="E73">
            <v>11</v>
          </cell>
          <cell r="F73">
            <v>0.45454545454545453</v>
          </cell>
          <cell r="G73">
            <v>0.499</v>
          </cell>
        </row>
        <row r="74">
          <cell r="E74">
            <v>86</v>
          </cell>
          <cell r="F74">
            <v>0.47674418604651164</v>
          </cell>
          <cell r="G74">
            <v>0.48499999999999999</v>
          </cell>
        </row>
        <row r="75">
          <cell r="E75">
            <v>28</v>
          </cell>
          <cell r="F75">
            <v>0.42857142857142855</v>
          </cell>
          <cell r="G75">
            <v>0.499</v>
          </cell>
        </row>
        <row r="76">
          <cell r="E76">
            <v>19</v>
          </cell>
          <cell r="F76">
            <v>5.2631578947368418E-2</v>
          </cell>
          <cell r="G76">
            <v>0.46399999999999997</v>
          </cell>
        </row>
        <row r="77">
          <cell r="E77">
            <v>23</v>
          </cell>
          <cell r="F77">
            <v>0.13043478260869565</v>
          </cell>
          <cell r="G77">
            <v>0.44900000000000001</v>
          </cell>
        </row>
        <row r="78">
          <cell r="E78">
            <v>5</v>
          </cell>
          <cell r="F78">
            <v>0</v>
          </cell>
          <cell r="G78">
            <v>0.46399999999999997</v>
          </cell>
        </row>
        <row r="79">
          <cell r="E79">
            <v>28</v>
          </cell>
          <cell r="F79">
            <v>0.17857142857142858</v>
          </cell>
          <cell r="G79">
            <v>0.36099999999999999</v>
          </cell>
        </row>
        <row r="82">
          <cell r="F82">
            <v>0.48663063063063061</v>
          </cell>
        </row>
        <row r="83">
          <cell r="F83">
            <v>0.42469135802469138</v>
          </cell>
        </row>
      </sheetData>
      <sheetData sheetId="3">
        <row r="2">
          <cell r="E2">
            <v>2795</v>
          </cell>
          <cell r="F2">
            <v>0.73667262969588554</v>
          </cell>
          <cell r="G2">
            <v>0.72699999999999998</v>
          </cell>
        </row>
        <row r="3">
          <cell r="E3">
            <v>64</v>
          </cell>
          <cell r="F3">
            <v>0.828125</v>
          </cell>
          <cell r="G3">
            <v>0.76500000000000001</v>
          </cell>
        </row>
        <row r="4">
          <cell r="E4">
            <v>65</v>
          </cell>
          <cell r="F4">
            <v>0.70769230769230773</v>
          </cell>
          <cell r="G4">
            <v>0.71599999999999897</v>
          </cell>
        </row>
        <row r="5">
          <cell r="E5">
            <v>342</v>
          </cell>
          <cell r="F5">
            <v>0.716374269005848</v>
          </cell>
          <cell r="G5">
            <v>0.78</v>
          </cell>
        </row>
        <row r="6">
          <cell r="E6">
            <v>1254</v>
          </cell>
          <cell r="F6">
            <v>0.68341307814992025</v>
          </cell>
          <cell r="G6">
            <v>0.753</v>
          </cell>
        </row>
        <row r="7">
          <cell r="E7">
            <v>235</v>
          </cell>
          <cell r="F7">
            <v>0.77446808510638299</v>
          </cell>
          <cell r="G7">
            <v>0.74199999999999999</v>
          </cell>
        </row>
        <row r="8">
          <cell r="E8">
            <v>0</v>
          </cell>
          <cell r="F8" t="str">
            <v>N/A</v>
          </cell>
          <cell r="G8">
            <v>0</v>
          </cell>
        </row>
        <row r="9">
          <cell r="E9">
            <v>74</v>
          </cell>
          <cell r="F9">
            <v>0.70270270270270274</v>
          </cell>
          <cell r="G9">
            <v>0.70799999999999996</v>
          </cell>
        </row>
        <row r="10">
          <cell r="E10">
            <v>85</v>
          </cell>
          <cell r="F10">
            <v>0.56470588235294117</v>
          </cell>
          <cell r="G10">
            <v>0.78</v>
          </cell>
        </row>
        <row r="11">
          <cell r="E11">
            <v>67</v>
          </cell>
          <cell r="F11">
            <v>0.77611940298507465</v>
          </cell>
          <cell r="G11">
            <v>0.69700000000000006</v>
          </cell>
        </row>
        <row r="12">
          <cell r="E12">
            <v>29</v>
          </cell>
          <cell r="F12">
            <v>0.72413793103448276</v>
          </cell>
          <cell r="G12">
            <v>0.71499999999999997</v>
          </cell>
        </row>
        <row r="13">
          <cell r="E13">
            <v>393</v>
          </cell>
          <cell r="F13">
            <v>0.89821882951653942</v>
          </cell>
          <cell r="G13">
            <v>0.78</v>
          </cell>
        </row>
        <row r="14">
          <cell r="E14">
            <v>671</v>
          </cell>
          <cell r="F14">
            <v>0.69299552906110284</v>
          </cell>
          <cell r="G14">
            <v>0.72699999999999998</v>
          </cell>
        </row>
        <row r="15">
          <cell r="E15">
            <v>63</v>
          </cell>
          <cell r="F15">
            <v>0.65079365079365081</v>
          </cell>
          <cell r="G15">
            <v>0.65099999999999991</v>
          </cell>
        </row>
        <row r="16">
          <cell r="E16">
            <v>0</v>
          </cell>
          <cell r="F16" t="str">
            <v>N/A</v>
          </cell>
          <cell r="G16">
            <v>0</v>
          </cell>
        </row>
        <row r="17">
          <cell r="E17">
            <v>147</v>
          </cell>
          <cell r="F17">
            <v>0.73469387755102045</v>
          </cell>
          <cell r="G17">
            <v>0.67799999999999994</v>
          </cell>
        </row>
        <row r="18">
          <cell r="E18">
            <v>0</v>
          </cell>
          <cell r="F18" t="str">
            <v>N/A</v>
          </cell>
          <cell r="G18">
            <v>0</v>
          </cell>
        </row>
        <row r="19">
          <cell r="E19">
            <v>263</v>
          </cell>
          <cell r="F19">
            <v>0.57034220532319391</v>
          </cell>
          <cell r="G19">
            <v>0.68599999999999894</v>
          </cell>
        </row>
        <row r="20">
          <cell r="E20">
            <v>971</v>
          </cell>
          <cell r="F20">
            <v>0.62615859938208029</v>
          </cell>
          <cell r="G20">
            <v>0.69599999999999895</v>
          </cell>
        </row>
        <row r="21">
          <cell r="E21">
            <v>0</v>
          </cell>
          <cell r="F21" t="str">
            <v>N/A</v>
          </cell>
          <cell r="G21">
            <v>0</v>
          </cell>
        </row>
        <row r="24">
          <cell r="E24">
            <v>38</v>
          </cell>
          <cell r="F24">
            <v>0.73684210526315785</v>
          </cell>
          <cell r="G24">
            <v>0.67900000000000005</v>
          </cell>
        </row>
        <row r="25">
          <cell r="E25">
            <v>38</v>
          </cell>
          <cell r="F25">
            <v>0.68421052631578949</v>
          </cell>
          <cell r="G25">
            <v>0.72</v>
          </cell>
        </row>
        <row r="26">
          <cell r="E26">
            <v>14</v>
          </cell>
          <cell r="F26">
            <v>0.6428571428571429</v>
          </cell>
          <cell r="G26">
            <v>0.70099999999999896</v>
          </cell>
        </row>
        <row r="27">
          <cell r="E27">
            <v>19</v>
          </cell>
          <cell r="F27">
            <v>0.89473684210526316</v>
          </cell>
          <cell r="G27">
            <v>0.70499999999999996</v>
          </cell>
        </row>
        <row r="28">
          <cell r="E28">
            <v>62</v>
          </cell>
          <cell r="F28">
            <v>0.70967741935483875</v>
          </cell>
          <cell r="G28">
            <v>0.69900000000000007</v>
          </cell>
        </row>
        <row r="29">
          <cell r="E29">
            <v>15</v>
          </cell>
          <cell r="F29">
            <v>0.53333333333333333</v>
          </cell>
          <cell r="G29">
            <v>0.73</v>
          </cell>
        </row>
        <row r="30">
          <cell r="E30">
            <v>18</v>
          </cell>
          <cell r="F30">
            <v>0.88888888888888884</v>
          </cell>
          <cell r="G30">
            <v>0.73</v>
          </cell>
        </row>
        <row r="31">
          <cell r="E31">
            <v>37</v>
          </cell>
          <cell r="F31">
            <v>0.81081081081081086</v>
          </cell>
          <cell r="G31">
            <v>0.748</v>
          </cell>
        </row>
        <row r="32">
          <cell r="E32">
            <v>6</v>
          </cell>
          <cell r="F32">
            <v>0.66666666666666663</v>
          </cell>
          <cell r="G32">
            <v>0.72</v>
          </cell>
        </row>
        <row r="33">
          <cell r="E33">
            <v>113</v>
          </cell>
          <cell r="F33">
            <v>0.68141592920353977</v>
          </cell>
          <cell r="G33">
            <v>0.72199999999999998</v>
          </cell>
        </row>
        <row r="34">
          <cell r="E34">
            <v>36</v>
          </cell>
          <cell r="F34">
            <v>0.69444444444444442</v>
          </cell>
          <cell r="G34">
            <v>0.66900000000000004</v>
          </cell>
        </row>
        <row r="35">
          <cell r="E35">
            <v>20</v>
          </cell>
          <cell r="F35">
            <v>0.55000000000000004</v>
          </cell>
          <cell r="G35">
            <v>0.77</v>
          </cell>
        </row>
        <row r="36">
          <cell r="E36">
            <v>11</v>
          </cell>
          <cell r="F36">
            <v>0.36363636363636365</v>
          </cell>
          <cell r="G36">
            <v>0.73</v>
          </cell>
        </row>
        <row r="37">
          <cell r="E37">
            <v>26</v>
          </cell>
          <cell r="F37">
            <v>0.69230769230769229</v>
          </cell>
          <cell r="G37">
            <v>0.69200000000000006</v>
          </cell>
        </row>
        <row r="38">
          <cell r="E38">
            <v>40</v>
          </cell>
          <cell r="F38">
            <v>0.67500000000000004</v>
          </cell>
          <cell r="G38">
            <v>0.78</v>
          </cell>
        </row>
        <row r="39">
          <cell r="E39">
            <v>37</v>
          </cell>
          <cell r="F39">
            <v>0.54054054054054057</v>
          </cell>
          <cell r="G39">
            <v>0.753</v>
          </cell>
        </row>
        <row r="40">
          <cell r="E40">
            <v>5</v>
          </cell>
          <cell r="F40">
            <v>1</v>
          </cell>
          <cell r="G40">
            <v>0.73</v>
          </cell>
        </row>
        <row r="41">
          <cell r="E41">
            <v>15</v>
          </cell>
          <cell r="F41">
            <v>0.6</v>
          </cell>
          <cell r="G41">
            <v>0.69200000000000006</v>
          </cell>
        </row>
        <row r="42">
          <cell r="E42">
            <v>9</v>
          </cell>
          <cell r="F42">
            <v>0.66666666666666663</v>
          </cell>
          <cell r="G42">
            <v>0.70499999999999996</v>
          </cell>
        </row>
        <row r="43">
          <cell r="E43">
            <v>10</v>
          </cell>
          <cell r="F43">
            <v>0.1</v>
          </cell>
          <cell r="G43">
            <v>0.73</v>
          </cell>
        </row>
        <row r="44">
          <cell r="E44">
            <v>12</v>
          </cell>
          <cell r="F44">
            <v>0.83333333333333337</v>
          </cell>
          <cell r="G44">
            <v>0.73</v>
          </cell>
        </row>
        <row r="45">
          <cell r="E45">
            <v>31</v>
          </cell>
          <cell r="F45">
            <v>0.83870967741935487</v>
          </cell>
          <cell r="G45">
            <v>0.71799999999999997</v>
          </cell>
        </row>
        <row r="46">
          <cell r="E46">
            <v>50</v>
          </cell>
          <cell r="F46">
            <v>0.82</v>
          </cell>
          <cell r="G46">
            <v>0.73</v>
          </cell>
        </row>
        <row r="47">
          <cell r="E47">
            <v>29</v>
          </cell>
          <cell r="F47">
            <v>0.82758620689655171</v>
          </cell>
          <cell r="G47">
            <v>0.78</v>
          </cell>
        </row>
        <row r="48">
          <cell r="E48">
            <v>16</v>
          </cell>
          <cell r="F48">
            <v>0.9375</v>
          </cell>
          <cell r="G48">
            <v>0.69</v>
          </cell>
        </row>
        <row r="49">
          <cell r="E49">
            <v>31</v>
          </cell>
          <cell r="F49">
            <v>0.77419354838709675</v>
          </cell>
          <cell r="G49">
            <v>0.76700000000000002</v>
          </cell>
        </row>
        <row r="50">
          <cell r="E50">
            <v>15</v>
          </cell>
          <cell r="F50">
            <v>0.8</v>
          </cell>
          <cell r="G50">
            <v>0.73</v>
          </cell>
        </row>
        <row r="51">
          <cell r="E51">
            <v>8</v>
          </cell>
          <cell r="F51">
            <v>0.75</v>
          </cell>
          <cell r="G51">
            <v>0.73</v>
          </cell>
        </row>
        <row r="52">
          <cell r="E52">
            <v>20</v>
          </cell>
          <cell r="F52">
            <v>0.75</v>
          </cell>
          <cell r="G52">
            <v>0.70499999999999996</v>
          </cell>
        </row>
        <row r="53">
          <cell r="E53">
            <v>11</v>
          </cell>
          <cell r="F53">
            <v>0.63636363636363635</v>
          </cell>
          <cell r="G53">
            <v>0.73</v>
          </cell>
        </row>
        <row r="54">
          <cell r="E54">
            <v>27</v>
          </cell>
          <cell r="F54">
            <v>0.77777777777777779</v>
          </cell>
          <cell r="G54">
            <v>0.78</v>
          </cell>
        </row>
        <row r="55">
          <cell r="E55">
            <v>8</v>
          </cell>
          <cell r="F55">
            <v>0.625</v>
          </cell>
          <cell r="G55">
            <v>0.7</v>
          </cell>
        </row>
        <row r="56">
          <cell r="E56">
            <v>77</v>
          </cell>
          <cell r="F56">
            <v>0.89610389610389607</v>
          </cell>
          <cell r="G56">
            <v>0.78</v>
          </cell>
        </row>
        <row r="57">
          <cell r="E57">
            <v>33</v>
          </cell>
          <cell r="F57">
            <v>0.72727272727272729</v>
          </cell>
          <cell r="G57">
            <v>0.76900000000000002</v>
          </cell>
        </row>
        <row r="58">
          <cell r="E58">
            <v>2</v>
          </cell>
          <cell r="F58">
            <v>1</v>
          </cell>
          <cell r="G58">
            <v>0.70499999999999996</v>
          </cell>
        </row>
        <row r="59">
          <cell r="E59">
            <v>59</v>
          </cell>
          <cell r="F59">
            <v>0.61016949152542377</v>
          </cell>
          <cell r="G59">
            <v>0.69700000000000006</v>
          </cell>
        </row>
        <row r="60">
          <cell r="E60">
            <v>15</v>
          </cell>
          <cell r="F60">
            <v>0.73333333333333328</v>
          </cell>
          <cell r="G60">
            <v>0.73</v>
          </cell>
        </row>
        <row r="61">
          <cell r="E61">
            <v>20</v>
          </cell>
          <cell r="F61">
            <v>0.6</v>
          </cell>
          <cell r="G61">
            <v>0.73</v>
          </cell>
        </row>
        <row r="62">
          <cell r="E62">
            <v>104</v>
          </cell>
          <cell r="F62">
            <v>0.65384615384615385</v>
          </cell>
          <cell r="G62">
            <v>0.68799999999999994</v>
          </cell>
        </row>
        <row r="63">
          <cell r="E63">
            <v>21</v>
          </cell>
          <cell r="F63">
            <v>1</v>
          </cell>
          <cell r="G63">
            <v>0.70499999999999996</v>
          </cell>
        </row>
        <row r="64">
          <cell r="E64">
            <v>5</v>
          </cell>
          <cell r="F64">
            <v>0.8</v>
          </cell>
          <cell r="G64">
            <v>0.73</v>
          </cell>
        </row>
        <row r="65">
          <cell r="E65">
            <v>43</v>
          </cell>
          <cell r="F65">
            <v>0.32558139534883723</v>
          </cell>
          <cell r="G65">
            <v>0.78</v>
          </cell>
        </row>
        <row r="66">
          <cell r="E66">
            <v>6</v>
          </cell>
          <cell r="F66">
            <v>1</v>
          </cell>
          <cell r="G66">
            <v>0.73</v>
          </cell>
        </row>
        <row r="67">
          <cell r="E67">
            <v>50</v>
          </cell>
          <cell r="F67">
            <v>0.66</v>
          </cell>
          <cell r="G67">
            <v>0.72599999999999898</v>
          </cell>
        </row>
        <row r="68">
          <cell r="E68">
            <v>96</v>
          </cell>
          <cell r="F68">
            <v>0.75</v>
          </cell>
          <cell r="G68">
            <v>0.78</v>
          </cell>
        </row>
        <row r="69">
          <cell r="E69">
            <v>10</v>
          </cell>
          <cell r="F69">
            <v>1</v>
          </cell>
          <cell r="G69">
            <v>0.73</v>
          </cell>
        </row>
        <row r="70">
          <cell r="E70">
            <v>9</v>
          </cell>
          <cell r="F70">
            <v>0.88888888888888884</v>
          </cell>
          <cell r="G70">
            <v>0.73</v>
          </cell>
        </row>
        <row r="71">
          <cell r="E71">
            <v>26</v>
          </cell>
          <cell r="F71">
            <v>0.69230769230769229</v>
          </cell>
          <cell r="G71">
            <v>0.72099999999999898</v>
          </cell>
        </row>
        <row r="72">
          <cell r="E72">
            <v>6</v>
          </cell>
          <cell r="F72">
            <v>0.16666666666666666</v>
          </cell>
          <cell r="G72">
            <v>0.73</v>
          </cell>
        </row>
        <row r="73">
          <cell r="E73">
            <v>7</v>
          </cell>
          <cell r="F73">
            <v>1</v>
          </cell>
          <cell r="G73">
            <v>0.73</v>
          </cell>
        </row>
        <row r="74">
          <cell r="E74">
            <v>34</v>
          </cell>
          <cell r="F74">
            <v>0.94117647058823528</v>
          </cell>
          <cell r="G74">
            <v>0.78</v>
          </cell>
        </row>
        <row r="75">
          <cell r="E75">
            <v>1</v>
          </cell>
          <cell r="F75">
            <v>1</v>
          </cell>
          <cell r="G75">
            <v>0.73</v>
          </cell>
        </row>
        <row r="76">
          <cell r="E76">
            <v>0</v>
          </cell>
          <cell r="G76">
            <v>0.69499999999999995</v>
          </cell>
        </row>
        <row r="77">
          <cell r="E77">
            <v>2</v>
          </cell>
          <cell r="F77">
            <v>0</v>
          </cell>
          <cell r="G77">
            <v>0.68</v>
          </cell>
        </row>
        <row r="78">
          <cell r="E78">
            <v>0</v>
          </cell>
          <cell r="G78">
            <v>0.69499999999999995</v>
          </cell>
        </row>
        <row r="79">
          <cell r="E79">
            <v>13</v>
          </cell>
          <cell r="F79">
            <v>0.84615384615384615</v>
          </cell>
          <cell r="G79">
            <v>0.69499999999999995</v>
          </cell>
        </row>
        <row r="82">
          <cell r="F82">
            <v>0.71029529130087787</v>
          </cell>
        </row>
        <row r="83">
          <cell r="F83">
            <v>0.71691678035470674</v>
          </cell>
        </row>
      </sheetData>
      <sheetData sheetId="4">
        <row r="2">
          <cell r="E2">
            <v>1985</v>
          </cell>
          <cell r="F2">
            <v>8312.5099042821148</v>
          </cell>
          <cell r="G2">
            <v>8068</v>
          </cell>
        </row>
        <row r="3">
          <cell r="E3">
            <v>51</v>
          </cell>
          <cell r="F3">
            <v>7311.794901960784</v>
          </cell>
          <cell r="G3">
            <v>7788</v>
          </cell>
        </row>
        <row r="4">
          <cell r="E4">
            <v>46</v>
          </cell>
          <cell r="F4">
            <v>9887.0132608695658</v>
          </cell>
          <cell r="G4">
            <v>8210</v>
          </cell>
        </row>
        <row r="5">
          <cell r="E5">
            <v>230</v>
          </cell>
          <cell r="F5">
            <v>10360.995869565217</v>
          </cell>
          <cell r="G5">
            <v>8557</v>
          </cell>
        </row>
        <row r="6">
          <cell r="E6">
            <v>828</v>
          </cell>
          <cell r="F6">
            <v>7962.6068961352657</v>
          </cell>
          <cell r="G6">
            <v>7673</v>
          </cell>
        </row>
        <row r="7">
          <cell r="E7">
            <v>171</v>
          </cell>
          <cell r="F7">
            <v>7227.3798245614034</v>
          </cell>
          <cell r="G7">
            <v>7784</v>
          </cell>
        </row>
        <row r="8">
          <cell r="E8">
            <v>0</v>
          </cell>
          <cell r="F8" t="str">
            <v>N/A</v>
          </cell>
          <cell r="G8">
            <v>0</v>
          </cell>
        </row>
        <row r="9">
          <cell r="E9">
            <v>52</v>
          </cell>
          <cell r="F9">
            <v>7038.6051923076921</v>
          </cell>
          <cell r="G9">
            <v>7608</v>
          </cell>
        </row>
        <row r="10">
          <cell r="E10">
            <v>42</v>
          </cell>
          <cell r="F10">
            <v>7898.9904761904754</v>
          </cell>
          <cell r="G10">
            <v>7637</v>
          </cell>
        </row>
        <row r="11">
          <cell r="E11">
            <v>49</v>
          </cell>
          <cell r="F11">
            <v>9030.988163265305</v>
          </cell>
          <cell r="G11">
            <v>7987</v>
          </cell>
        </row>
        <row r="12">
          <cell r="E12">
            <v>20</v>
          </cell>
          <cell r="F12">
            <v>12362.403</v>
          </cell>
          <cell r="G12">
            <v>8624</v>
          </cell>
        </row>
        <row r="13">
          <cell r="E13">
            <v>343</v>
          </cell>
          <cell r="F13">
            <v>7085.2233819241983</v>
          </cell>
          <cell r="G13">
            <v>7458</v>
          </cell>
        </row>
        <row r="14">
          <cell r="E14">
            <v>449</v>
          </cell>
          <cell r="F14">
            <v>7542.7104899777287</v>
          </cell>
          <cell r="G14">
            <v>7707</v>
          </cell>
        </row>
        <row r="15">
          <cell r="E15">
            <v>40</v>
          </cell>
          <cell r="F15">
            <v>4529.3045000000002</v>
          </cell>
          <cell r="G15">
            <v>7450</v>
          </cell>
        </row>
        <row r="16">
          <cell r="E16">
            <v>0</v>
          </cell>
          <cell r="F16" t="str">
            <v>N/A</v>
          </cell>
          <cell r="G16">
            <v>0</v>
          </cell>
        </row>
        <row r="17">
          <cell r="E17">
            <v>106</v>
          </cell>
          <cell r="F17">
            <v>10436.67358490566</v>
          </cell>
          <cell r="G17">
            <v>8405</v>
          </cell>
        </row>
        <row r="18">
          <cell r="E18">
            <v>0</v>
          </cell>
          <cell r="F18" t="str">
            <v>N/A</v>
          </cell>
          <cell r="G18">
            <v>0</v>
          </cell>
        </row>
        <row r="19">
          <cell r="E19">
            <v>144</v>
          </cell>
          <cell r="F19">
            <v>8210.1486111111117</v>
          </cell>
          <cell r="G19">
            <v>7197</v>
          </cell>
        </row>
        <row r="20">
          <cell r="E20">
            <v>577</v>
          </cell>
          <cell r="F20">
            <v>7373.8424263431543</v>
          </cell>
          <cell r="G20">
            <v>7664</v>
          </cell>
        </row>
        <row r="21">
          <cell r="E21">
            <v>0</v>
          </cell>
          <cell r="F21" t="str">
            <v>N/A</v>
          </cell>
          <cell r="G21">
            <v>0</v>
          </cell>
        </row>
        <row r="24">
          <cell r="E24">
            <v>28</v>
          </cell>
          <cell r="F24">
            <v>5333.7235714285716</v>
          </cell>
          <cell r="G24">
            <v>7618</v>
          </cell>
        </row>
        <row r="25">
          <cell r="E25">
            <v>25</v>
          </cell>
          <cell r="F25">
            <v>9488.525599999999</v>
          </cell>
          <cell r="G25">
            <v>8667</v>
          </cell>
        </row>
        <row r="26">
          <cell r="E26">
            <v>9</v>
          </cell>
          <cell r="F26">
            <v>9604.5488888888885</v>
          </cell>
          <cell r="G26">
            <v>7673</v>
          </cell>
        </row>
        <row r="27">
          <cell r="E27">
            <v>17</v>
          </cell>
          <cell r="F27">
            <v>6330.8305882352943</v>
          </cell>
          <cell r="G27">
            <v>7259</v>
          </cell>
        </row>
        <row r="28">
          <cell r="E28">
            <v>42</v>
          </cell>
          <cell r="F28">
            <v>9313.0738095238103</v>
          </cell>
          <cell r="G28">
            <v>8667</v>
          </cell>
        </row>
        <row r="29">
          <cell r="E29">
            <v>8</v>
          </cell>
          <cell r="F29">
            <v>9256.6037500000002</v>
          </cell>
          <cell r="G29">
            <v>7812</v>
          </cell>
        </row>
        <row r="30">
          <cell r="E30">
            <v>16</v>
          </cell>
          <cell r="F30">
            <v>8372.229374999999</v>
          </cell>
          <cell r="G30">
            <v>7812</v>
          </cell>
        </row>
        <row r="31">
          <cell r="E31">
            <v>30</v>
          </cell>
          <cell r="F31">
            <v>8939.8993333333328</v>
          </cell>
          <cell r="G31">
            <v>8495</v>
          </cell>
        </row>
        <row r="32">
          <cell r="E32">
            <v>4</v>
          </cell>
          <cell r="F32">
            <v>8037</v>
          </cell>
          <cell r="G32">
            <v>7733</v>
          </cell>
        </row>
        <row r="33">
          <cell r="E33">
            <v>76</v>
          </cell>
          <cell r="F33">
            <v>7944.5573684210522</v>
          </cell>
          <cell r="G33">
            <v>7528</v>
          </cell>
        </row>
        <row r="34">
          <cell r="E34">
            <v>24</v>
          </cell>
          <cell r="F34">
            <v>6895.2658333333338</v>
          </cell>
          <cell r="G34">
            <v>7500</v>
          </cell>
        </row>
        <row r="35">
          <cell r="E35">
            <v>11</v>
          </cell>
          <cell r="F35">
            <v>8615.0772727272724</v>
          </cell>
          <cell r="G35">
            <v>7714</v>
          </cell>
        </row>
        <row r="36">
          <cell r="E36">
            <v>4</v>
          </cell>
          <cell r="F36">
            <v>10001.15</v>
          </cell>
          <cell r="G36">
            <v>7597</v>
          </cell>
        </row>
        <row r="37">
          <cell r="E37">
            <v>17</v>
          </cell>
          <cell r="F37">
            <v>9268.6005882352947</v>
          </cell>
          <cell r="G37">
            <v>8755</v>
          </cell>
        </row>
        <row r="38">
          <cell r="E38">
            <v>26</v>
          </cell>
          <cell r="F38">
            <v>8596.2819230769219</v>
          </cell>
          <cell r="G38">
            <v>7387</v>
          </cell>
        </row>
        <row r="39">
          <cell r="E39">
            <v>19</v>
          </cell>
          <cell r="F39">
            <v>6705.4652631578947</v>
          </cell>
          <cell r="G39">
            <v>7511</v>
          </cell>
        </row>
        <row r="40">
          <cell r="E40">
            <v>5</v>
          </cell>
          <cell r="F40">
            <v>5782.7379999999994</v>
          </cell>
          <cell r="G40">
            <v>7684</v>
          </cell>
        </row>
        <row r="41">
          <cell r="E41">
            <v>9</v>
          </cell>
          <cell r="F41">
            <v>6133.2444444444445</v>
          </cell>
          <cell r="G41">
            <v>7613</v>
          </cell>
        </row>
        <row r="42">
          <cell r="E42">
            <v>6</v>
          </cell>
          <cell r="F42">
            <v>5392.7750000000005</v>
          </cell>
          <cell r="G42">
            <v>7544</v>
          </cell>
        </row>
        <row r="43">
          <cell r="E43">
            <v>1</v>
          </cell>
          <cell r="F43">
            <v>4200</v>
          </cell>
          <cell r="G43">
            <v>7625</v>
          </cell>
        </row>
        <row r="44">
          <cell r="E44">
            <v>9</v>
          </cell>
          <cell r="F44">
            <v>6582.4888888888891</v>
          </cell>
          <cell r="G44">
            <v>7812</v>
          </cell>
        </row>
        <row r="45">
          <cell r="E45">
            <v>26</v>
          </cell>
          <cell r="F45">
            <v>6944.9984615384619</v>
          </cell>
          <cell r="G45">
            <v>8755</v>
          </cell>
        </row>
        <row r="46">
          <cell r="E46">
            <v>37</v>
          </cell>
          <cell r="F46">
            <v>7022.3610810810824</v>
          </cell>
          <cell r="G46">
            <v>8273</v>
          </cell>
        </row>
        <row r="47">
          <cell r="E47">
            <v>21</v>
          </cell>
          <cell r="F47">
            <v>5243.1333333333332</v>
          </cell>
          <cell r="G47">
            <v>7407</v>
          </cell>
        </row>
        <row r="48">
          <cell r="E48">
            <v>13</v>
          </cell>
          <cell r="F48">
            <v>7007.0761538461529</v>
          </cell>
          <cell r="G48">
            <v>7179</v>
          </cell>
        </row>
        <row r="49">
          <cell r="E49">
            <v>24</v>
          </cell>
          <cell r="F49">
            <v>8976.9462500000009</v>
          </cell>
          <cell r="G49">
            <v>7057</v>
          </cell>
        </row>
        <row r="50">
          <cell r="E50">
            <v>12</v>
          </cell>
          <cell r="F50">
            <v>6166.2533333333331</v>
          </cell>
          <cell r="G50">
            <v>7553</v>
          </cell>
        </row>
        <row r="51">
          <cell r="E51">
            <v>6</v>
          </cell>
          <cell r="F51">
            <v>9187.6666666666661</v>
          </cell>
          <cell r="G51">
            <v>7642</v>
          </cell>
        </row>
        <row r="52">
          <cell r="E52">
            <v>15</v>
          </cell>
          <cell r="F52">
            <v>6986.1333333333332</v>
          </cell>
          <cell r="G52">
            <v>7407</v>
          </cell>
        </row>
        <row r="53">
          <cell r="E53">
            <v>7</v>
          </cell>
          <cell r="F53">
            <v>5542.08</v>
          </cell>
          <cell r="G53">
            <v>7812</v>
          </cell>
        </row>
        <row r="54">
          <cell r="E54">
            <v>21</v>
          </cell>
          <cell r="F54">
            <v>8083.8857142857132</v>
          </cell>
          <cell r="G54">
            <v>8755</v>
          </cell>
        </row>
        <row r="55">
          <cell r="E55">
            <v>5</v>
          </cell>
          <cell r="F55">
            <v>1790.8</v>
          </cell>
          <cell r="G55">
            <v>7284</v>
          </cell>
        </row>
        <row r="56">
          <cell r="E56">
            <v>69</v>
          </cell>
          <cell r="F56">
            <v>8762.8149275362321</v>
          </cell>
          <cell r="G56">
            <v>8755</v>
          </cell>
        </row>
        <row r="57">
          <cell r="E57">
            <v>24</v>
          </cell>
          <cell r="F57">
            <v>7296.2612499999996</v>
          </cell>
          <cell r="G57">
            <v>7599</v>
          </cell>
        </row>
        <row r="58">
          <cell r="E58">
            <v>1</v>
          </cell>
          <cell r="F58">
            <v>8736</v>
          </cell>
          <cell r="G58">
            <v>7616</v>
          </cell>
        </row>
        <row r="59">
          <cell r="E59">
            <v>35</v>
          </cell>
          <cell r="F59">
            <v>6419.3540000000003</v>
          </cell>
          <cell r="G59">
            <v>7295</v>
          </cell>
        </row>
        <row r="60">
          <cell r="E60">
            <v>11</v>
          </cell>
          <cell r="F60">
            <v>5035.1527272727271</v>
          </cell>
          <cell r="G60">
            <v>7641</v>
          </cell>
        </row>
        <row r="61">
          <cell r="E61">
            <v>12</v>
          </cell>
          <cell r="F61">
            <v>7840.3525</v>
          </cell>
          <cell r="G61">
            <v>7745</v>
          </cell>
        </row>
        <row r="62">
          <cell r="E62">
            <v>67</v>
          </cell>
          <cell r="F62">
            <v>7466.2691044776111</v>
          </cell>
          <cell r="G62">
            <v>7505</v>
          </cell>
        </row>
        <row r="63">
          <cell r="E63">
            <v>19</v>
          </cell>
          <cell r="F63">
            <v>3827.8357894736846</v>
          </cell>
          <cell r="G63">
            <v>6880</v>
          </cell>
        </row>
        <row r="64">
          <cell r="E64">
            <v>4</v>
          </cell>
          <cell r="F64">
            <v>8816.5</v>
          </cell>
          <cell r="G64">
            <v>7805</v>
          </cell>
        </row>
        <row r="65">
          <cell r="E65">
            <v>14</v>
          </cell>
          <cell r="F65">
            <v>6899.9507142857137</v>
          </cell>
          <cell r="G65">
            <v>7326</v>
          </cell>
        </row>
        <row r="66">
          <cell r="E66">
            <v>5</v>
          </cell>
          <cell r="F66">
            <v>10147.168</v>
          </cell>
          <cell r="G66">
            <v>7540</v>
          </cell>
        </row>
        <row r="67">
          <cell r="E67">
            <v>32</v>
          </cell>
          <cell r="F67">
            <v>5077.1481249999997</v>
          </cell>
          <cell r="G67">
            <v>7344</v>
          </cell>
        </row>
        <row r="68">
          <cell r="E68">
            <v>64</v>
          </cell>
          <cell r="F68">
            <v>7303.9920312499999</v>
          </cell>
          <cell r="G68">
            <v>8397</v>
          </cell>
        </row>
        <row r="69">
          <cell r="E69">
            <v>10</v>
          </cell>
          <cell r="F69">
            <v>8164.56</v>
          </cell>
          <cell r="G69">
            <v>7812</v>
          </cell>
        </row>
        <row r="70">
          <cell r="E70">
            <v>8</v>
          </cell>
          <cell r="F70">
            <v>8390.6525000000001</v>
          </cell>
          <cell r="G70">
            <v>7747</v>
          </cell>
        </row>
        <row r="71">
          <cell r="E71">
            <v>18</v>
          </cell>
          <cell r="F71">
            <v>8902.679444444444</v>
          </cell>
          <cell r="G71">
            <v>7812</v>
          </cell>
        </row>
        <row r="72">
          <cell r="E72">
            <v>1</v>
          </cell>
          <cell r="F72">
            <v>8702</v>
          </cell>
          <cell r="G72">
            <v>7812</v>
          </cell>
        </row>
        <row r="73">
          <cell r="E73">
            <v>7</v>
          </cell>
          <cell r="F73">
            <v>6026.1428571428569</v>
          </cell>
          <cell r="G73">
            <v>7555</v>
          </cell>
        </row>
        <row r="74">
          <cell r="E74">
            <v>32</v>
          </cell>
          <cell r="F74">
            <v>7589.9406250000002</v>
          </cell>
          <cell r="G74">
            <v>7722</v>
          </cell>
        </row>
        <row r="75">
          <cell r="E75">
            <v>1</v>
          </cell>
          <cell r="F75">
            <v>4420</v>
          </cell>
          <cell r="G75">
            <v>7776</v>
          </cell>
        </row>
        <row r="76">
          <cell r="E76">
            <v>0</v>
          </cell>
          <cell r="G76">
            <v>6809</v>
          </cell>
        </row>
        <row r="77">
          <cell r="E77">
            <v>0</v>
          </cell>
          <cell r="G77">
            <v>6703</v>
          </cell>
        </row>
        <row r="78">
          <cell r="E78">
            <v>0</v>
          </cell>
          <cell r="G78">
            <v>6809</v>
          </cell>
        </row>
        <row r="79">
          <cell r="E79">
            <v>10</v>
          </cell>
          <cell r="F79">
            <v>3599.5280000000007</v>
          </cell>
          <cell r="G79">
            <v>6809</v>
          </cell>
        </row>
        <row r="82">
          <cell r="F82">
            <v>8078.8727956360781</v>
          </cell>
        </row>
        <row r="83">
          <cell r="F83">
            <v>7445.7611504424749</v>
          </cell>
        </row>
      </sheetData>
      <sheetData sheetId="5"/>
      <sheetData sheetId="6">
        <row r="2">
          <cell r="G2">
            <v>3.2273720633764342</v>
          </cell>
          <cell r="H2">
            <v>2.9</v>
          </cell>
        </row>
        <row r="3">
          <cell r="G3">
            <v>3.0146545708304258</v>
          </cell>
          <cell r="H3">
            <v>2.9</v>
          </cell>
        </row>
        <row r="4">
          <cell r="G4">
            <v>3.0406976744186047</v>
          </cell>
          <cell r="H4">
            <v>2.76</v>
          </cell>
        </row>
        <row r="5">
          <cell r="G5">
            <v>2.9933121019108282</v>
          </cell>
          <cell r="H5">
            <v>2.85</v>
          </cell>
        </row>
        <row r="6">
          <cell r="G6">
            <v>2.9184654840777946</v>
          </cell>
          <cell r="H6">
            <v>2.9</v>
          </cell>
        </row>
        <row r="7">
          <cell r="G7">
            <v>3.0312121212121212</v>
          </cell>
          <cell r="H7">
            <v>2.9</v>
          </cell>
        </row>
        <row r="8">
          <cell r="G8">
            <v>1.8048780487804879</v>
          </cell>
          <cell r="H8">
            <v>0</v>
          </cell>
        </row>
        <row r="9">
          <cell r="G9">
            <v>3.1053511705685617</v>
          </cell>
          <cell r="H9">
            <v>2.9</v>
          </cell>
        </row>
        <row r="10">
          <cell r="G10">
            <v>2.7706422018348622</v>
          </cell>
          <cell r="H10">
            <v>2.9</v>
          </cell>
        </row>
        <row r="11">
          <cell r="G11">
            <v>2.6007751937984498</v>
          </cell>
          <cell r="H11">
            <v>2.75</v>
          </cell>
        </row>
        <row r="12">
          <cell r="G12">
            <v>2.5058962264150941</v>
          </cell>
          <cell r="H12">
            <v>2.66</v>
          </cell>
        </row>
        <row r="13">
          <cell r="G13">
            <v>3.0437219730941703</v>
          </cell>
          <cell r="H13">
            <v>2.9</v>
          </cell>
        </row>
        <row r="14">
          <cell r="G14">
            <v>3.0358827493261455</v>
          </cell>
          <cell r="H14">
            <v>2.9</v>
          </cell>
        </row>
        <row r="15">
          <cell r="G15">
            <v>2.9573378839590445</v>
          </cell>
          <cell r="H15">
            <v>2.85</v>
          </cell>
        </row>
        <row r="16">
          <cell r="G16">
            <v>2.8769230769230769</v>
          </cell>
          <cell r="H16">
            <v>0</v>
          </cell>
        </row>
        <row r="17">
          <cell r="G17">
            <v>3.091523660946438</v>
          </cell>
          <cell r="H17">
            <v>2.9</v>
          </cell>
        </row>
        <row r="18">
          <cell r="G18">
            <v>2.9487179487179489</v>
          </cell>
          <cell r="H18">
            <v>0</v>
          </cell>
        </row>
        <row r="19">
          <cell r="G19">
            <v>2.944982896237172</v>
          </cell>
          <cell r="H19">
            <v>2.73</v>
          </cell>
        </row>
        <row r="20">
          <cell r="G20">
            <v>2.8036129738606816</v>
          </cell>
          <cell r="H20">
            <v>2.77</v>
          </cell>
        </row>
        <row r="21">
          <cell r="G21">
            <v>3.0842105263157893</v>
          </cell>
          <cell r="H21">
            <v>0</v>
          </cell>
        </row>
        <row r="24">
          <cell r="G24">
            <v>2.4071146245059287</v>
          </cell>
          <cell r="H24">
            <v>2.66</v>
          </cell>
        </row>
        <row r="25">
          <cell r="G25">
            <v>2.2350427350427351</v>
          </cell>
          <cell r="H25">
            <v>2.64</v>
          </cell>
        </row>
        <row r="26">
          <cell r="G26">
            <v>2.8538461538461539</v>
          </cell>
          <cell r="H26">
            <v>2.57</v>
          </cell>
        </row>
        <row r="27">
          <cell r="G27">
            <v>3.4285714285714284</v>
          </cell>
          <cell r="H27">
            <v>2.9</v>
          </cell>
        </row>
        <row r="28">
          <cell r="G28">
            <v>2.3262316910785619</v>
          </cell>
          <cell r="H28">
            <v>2.6</v>
          </cell>
        </row>
        <row r="29">
          <cell r="G29">
            <v>2.92</v>
          </cell>
          <cell r="H29">
            <v>2.71</v>
          </cell>
        </row>
        <row r="30">
          <cell r="G30">
            <v>1.8099173553719008</v>
          </cell>
          <cell r="H30">
            <v>2.52</v>
          </cell>
        </row>
        <row r="31">
          <cell r="G31">
            <v>2.248062015503876</v>
          </cell>
          <cell r="H31">
            <v>2.62</v>
          </cell>
        </row>
        <row r="32">
          <cell r="G32">
            <v>3.5076923076923077</v>
          </cell>
          <cell r="H32">
            <v>2.66</v>
          </cell>
        </row>
        <row r="33">
          <cell r="G33">
            <v>2.7935723114956739</v>
          </cell>
          <cell r="H33">
            <v>2.76</v>
          </cell>
        </row>
        <row r="34">
          <cell r="G34">
            <v>2.739549839228296</v>
          </cell>
          <cell r="H34">
            <v>2.76</v>
          </cell>
        </row>
        <row r="35">
          <cell r="G35">
            <v>2.3427230046948355</v>
          </cell>
          <cell r="H35">
            <v>2.65</v>
          </cell>
        </row>
        <row r="36">
          <cell r="G36">
            <v>2.7384615384615385</v>
          </cell>
          <cell r="H36">
            <v>2.8</v>
          </cell>
        </row>
        <row r="37">
          <cell r="G37">
            <v>2.5388601036269431</v>
          </cell>
          <cell r="H37">
            <v>2.7</v>
          </cell>
        </row>
        <row r="38">
          <cell r="G38">
            <v>2.2696335078534031</v>
          </cell>
          <cell r="H38">
            <v>2.79</v>
          </cell>
        </row>
        <row r="39">
          <cell r="G39">
            <v>4.0533980582524274</v>
          </cell>
          <cell r="H39">
            <v>2.9</v>
          </cell>
        </row>
        <row r="40">
          <cell r="G40">
            <v>1.927710843373494</v>
          </cell>
          <cell r="H40">
            <v>2.75</v>
          </cell>
        </row>
        <row r="41">
          <cell r="G41">
            <v>2.5707762557077625</v>
          </cell>
          <cell r="H41">
            <v>2.74</v>
          </cell>
        </row>
        <row r="42">
          <cell r="G42">
            <v>2.1375000000000002</v>
          </cell>
          <cell r="H42">
            <v>2.9</v>
          </cell>
        </row>
        <row r="43">
          <cell r="G43">
            <v>1.5857142857142856</v>
          </cell>
          <cell r="H43">
            <v>2.83</v>
          </cell>
        </row>
        <row r="44">
          <cell r="G44">
            <v>2.5704697986577183</v>
          </cell>
          <cell r="H44">
            <v>2.68</v>
          </cell>
        </row>
        <row r="45">
          <cell r="G45">
            <v>1.8428571428571427</v>
          </cell>
          <cell r="H45">
            <v>2.57</v>
          </cell>
        </row>
        <row r="46">
          <cell r="G46">
            <v>2.0599455040871937</v>
          </cell>
          <cell r="H46">
            <v>2.63</v>
          </cell>
        </row>
        <row r="47">
          <cell r="G47">
            <v>2.78515625</v>
          </cell>
          <cell r="H47">
            <v>2.79</v>
          </cell>
        </row>
        <row r="48">
          <cell r="G48">
            <v>2.6216216216216215</v>
          </cell>
          <cell r="H48">
            <v>2.73</v>
          </cell>
        </row>
        <row r="49">
          <cell r="G49">
            <v>2.7507598784194527</v>
          </cell>
          <cell r="H49">
            <v>2.76</v>
          </cell>
        </row>
        <row r="50">
          <cell r="G50">
            <v>2.8292682926829267</v>
          </cell>
          <cell r="H50">
            <v>2.9</v>
          </cell>
        </row>
        <row r="51">
          <cell r="G51">
            <v>2.1842105263157894</v>
          </cell>
          <cell r="H51">
            <v>2.7</v>
          </cell>
        </row>
        <row r="52">
          <cell r="G52">
            <v>3.8255813953488373</v>
          </cell>
          <cell r="H52">
            <v>2.9</v>
          </cell>
        </row>
        <row r="53">
          <cell r="G53">
            <v>2.7142857142857144</v>
          </cell>
          <cell r="H53">
            <v>2.78</v>
          </cell>
        </row>
        <row r="54">
          <cell r="G54">
            <v>3.6646884272997031</v>
          </cell>
          <cell r="H54">
            <v>2.77</v>
          </cell>
        </row>
        <row r="55">
          <cell r="G55">
            <v>2.8490566037735849</v>
          </cell>
          <cell r="H55">
            <v>2.71</v>
          </cell>
        </row>
        <row r="56">
          <cell r="G56">
            <v>2.5916230366492146</v>
          </cell>
          <cell r="H56">
            <v>2.75</v>
          </cell>
        </row>
        <row r="57">
          <cell r="G57">
            <v>2.7790368271954673</v>
          </cell>
          <cell r="H57">
            <v>2.77</v>
          </cell>
        </row>
        <row r="58">
          <cell r="G58">
            <v>3.0864197530864197</v>
          </cell>
          <cell r="H58">
            <v>2.9</v>
          </cell>
        </row>
        <row r="59">
          <cell r="G59">
            <v>3.290909090909091</v>
          </cell>
          <cell r="H59">
            <v>2.9</v>
          </cell>
        </row>
        <row r="60">
          <cell r="G60">
            <v>2.3483146067415732</v>
          </cell>
          <cell r="H60">
            <v>2.69</v>
          </cell>
        </row>
        <row r="61">
          <cell r="G61">
            <v>3.3357142857142859</v>
          </cell>
          <cell r="H61">
            <v>2.9</v>
          </cell>
        </row>
        <row r="62">
          <cell r="G62">
            <v>2.7617924528301887</v>
          </cell>
          <cell r="H62">
            <v>2.75</v>
          </cell>
        </row>
        <row r="63">
          <cell r="G63">
            <v>1.9609375</v>
          </cell>
          <cell r="H63">
            <v>2.65</v>
          </cell>
        </row>
        <row r="64">
          <cell r="G64">
            <v>2.9803921568627452</v>
          </cell>
          <cell r="H64">
            <v>2.77</v>
          </cell>
        </row>
        <row r="65">
          <cell r="G65">
            <v>2.0943396226415096</v>
          </cell>
          <cell r="H65">
            <v>2.68</v>
          </cell>
        </row>
        <row r="66">
          <cell r="G66">
            <v>2.8888888888888888</v>
          </cell>
          <cell r="H66">
            <v>2.83</v>
          </cell>
        </row>
        <row r="67">
          <cell r="G67">
            <v>3.2410423452768731</v>
          </cell>
          <cell r="H67">
            <v>2.72</v>
          </cell>
        </row>
        <row r="68">
          <cell r="G68">
            <v>2.7233766233766232</v>
          </cell>
          <cell r="H68">
            <v>2.78</v>
          </cell>
        </row>
        <row r="69">
          <cell r="G69">
            <v>2.3766233766233764</v>
          </cell>
          <cell r="H69">
            <v>2.65</v>
          </cell>
        </row>
        <row r="70">
          <cell r="G70">
            <v>3.3</v>
          </cell>
          <cell r="H70">
            <v>2.81</v>
          </cell>
        </row>
        <row r="71">
          <cell r="G71">
            <v>2.1954887218045114</v>
          </cell>
          <cell r="H71">
            <v>2.62</v>
          </cell>
        </row>
        <row r="72">
          <cell r="G72">
            <v>1.5123966942148761</v>
          </cell>
          <cell r="H72">
            <v>2.4700000000000002</v>
          </cell>
        </row>
        <row r="73">
          <cell r="G73">
            <v>2.2647058823529411</v>
          </cell>
          <cell r="H73">
            <v>2.64</v>
          </cell>
        </row>
        <row r="74">
          <cell r="G74">
            <v>2.8908554572271385</v>
          </cell>
          <cell r="H74">
            <v>2.66</v>
          </cell>
        </row>
        <row r="75">
          <cell r="G75">
            <v>2.558139534883721</v>
          </cell>
          <cell r="H75">
            <v>2.82</v>
          </cell>
        </row>
        <row r="76">
          <cell r="G76">
            <v>3</v>
          </cell>
          <cell r="H76">
            <v>2.9</v>
          </cell>
        </row>
        <row r="77">
          <cell r="G77">
            <v>5.1188118811881189</v>
          </cell>
          <cell r="H77">
            <v>2.9</v>
          </cell>
        </row>
        <row r="78">
          <cell r="G78">
            <v>3.71875</v>
          </cell>
          <cell r="H78">
            <v>2.81</v>
          </cell>
        </row>
        <row r="79">
          <cell r="G79">
            <v>3.0363636363636362</v>
          </cell>
          <cell r="H79">
            <v>2.8</v>
          </cell>
        </row>
        <row r="82">
          <cell r="G82">
            <v>2.9959228669419753</v>
          </cell>
        </row>
        <row r="83">
          <cell r="G83">
            <v>2.6823846153846156</v>
          </cell>
        </row>
      </sheetData>
      <sheetData sheetId="7">
        <row r="2">
          <cell r="F2">
            <v>0.69752421959095801</v>
          </cell>
        </row>
        <row r="3">
          <cell r="F3">
            <v>0.8125</v>
          </cell>
        </row>
        <row r="4">
          <cell r="F4">
            <v>0.67692307692307696</v>
          </cell>
        </row>
        <row r="5">
          <cell r="F5">
            <v>0.70087976539589447</v>
          </cell>
        </row>
        <row r="6">
          <cell r="F6">
            <v>0.66640063846767761</v>
          </cell>
        </row>
        <row r="7">
          <cell r="F7">
            <v>0.74042553191489358</v>
          </cell>
        </row>
        <row r="8">
          <cell r="F8" t="str">
            <v>N/A</v>
          </cell>
        </row>
        <row r="9">
          <cell r="F9">
            <v>0.6216216216216216</v>
          </cell>
        </row>
        <row r="10">
          <cell r="F10">
            <v>0.50588235294117645</v>
          </cell>
        </row>
        <row r="11">
          <cell r="F11">
            <v>0.65671641791044777</v>
          </cell>
        </row>
        <row r="12">
          <cell r="F12">
            <v>0.62068965517241381</v>
          </cell>
        </row>
        <row r="13">
          <cell r="F13">
            <v>0.89058524173027986</v>
          </cell>
        </row>
        <row r="14">
          <cell r="F14">
            <v>0.67115097159940207</v>
          </cell>
        </row>
        <row r="15">
          <cell r="F15">
            <v>0.63492063492063489</v>
          </cell>
        </row>
        <row r="16">
          <cell r="F16" t="str">
            <v>N/A</v>
          </cell>
        </row>
        <row r="17">
          <cell r="F17">
            <v>0.7142857142857143</v>
          </cell>
        </row>
        <row r="18">
          <cell r="F18" t="str">
            <v>N/A</v>
          </cell>
        </row>
        <row r="19">
          <cell r="F19">
            <v>0.52851711026615966</v>
          </cell>
        </row>
        <row r="20">
          <cell r="F20">
            <v>0.57688338493292057</v>
          </cell>
        </row>
        <row r="21">
          <cell r="F21" t="str">
            <v>N/A</v>
          </cell>
        </row>
        <row r="24">
          <cell r="F24">
            <v>0.60526315789473684</v>
          </cell>
        </row>
        <row r="25">
          <cell r="F25">
            <v>0.63157894736842102</v>
          </cell>
        </row>
        <row r="26">
          <cell r="F26">
            <v>0.6428571428571429</v>
          </cell>
        </row>
        <row r="27">
          <cell r="F27">
            <v>0.89473684210526316</v>
          </cell>
        </row>
        <row r="28">
          <cell r="F28">
            <v>0.63934426229508201</v>
          </cell>
        </row>
        <row r="29">
          <cell r="F29">
            <v>0.53333333333333333</v>
          </cell>
        </row>
        <row r="30">
          <cell r="F30">
            <v>0.77777777777777779</v>
          </cell>
        </row>
        <row r="31">
          <cell r="F31">
            <v>0.67567567567567566</v>
          </cell>
        </row>
        <row r="32">
          <cell r="F32">
            <v>0.66666666666666663</v>
          </cell>
        </row>
        <row r="33">
          <cell r="F33">
            <v>0.65765765765765771</v>
          </cell>
        </row>
        <row r="34">
          <cell r="F34">
            <v>0.69444444444444442</v>
          </cell>
        </row>
        <row r="35">
          <cell r="F35">
            <v>0.45</v>
          </cell>
        </row>
        <row r="36">
          <cell r="F36">
            <v>0.36363636363636365</v>
          </cell>
        </row>
        <row r="37">
          <cell r="F37">
            <v>0.65384615384615385</v>
          </cell>
        </row>
        <row r="38">
          <cell r="F38">
            <v>0.65</v>
          </cell>
        </row>
        <row r="39">
          <cell r="F39">
            <v>0.54054054054054057</v>
          </cell>
        </row>
        <row r="40">
          <cell r="F40">
            <v>1</v>
          </cell>
        </row>
        <row r="41">
          <cell r="F41">
            <v>0.6428571428571429</v>
          </cell>
        </row>
        <row r="42">
          <cell r="F42">
            <v>0.66666666666666663</v>
          </cell>
        </row>
        <row r="43">
          <cell r="F43">
            <v>0</v>
          </cell>
        </row>
        <row r="44">
          <cell r="F44">
            <v>0.83333333333333337</v>
          </cell>
        </row>
        <row r="45">
          <cell r="F45">
            <v>0.80645161290322576</v>
          </cell>
        </row>
        <row r="46">
          <cell r="F46">
            <v>0.82</v>
          </cell>
        </row>
        <row r="47">
          <cell r="F47">
            <v>0.82758620689655171</v>
          </cell>
        </row>
        <row r="48">
          <cell r="F48">
            <v>0.8125</v>
          </cell>
        </row>
        <row r="49">
          <cell r="F49">
            <v>0.74193548387096775</v>
          </cell>
        </row>
        <row r="50">
          <cell r="F50">
            <v>0.8</v>
          </cell>
        </row>
        <row r="51">
          <cell r="F51">
            <v>0.625</v>
          </cell>
        </row>
        <row r="52">
          <cell r="F52">
            <v>0.7</v>
          </cell>
        </row>
        <row r="53">
          <cell r="F53">
            <v>0.63636363636363635</v>
          </cell>
        </row>
        <row r="54">
          <cell r="F54">
            <v>0.77777777777777779</v>
          </cell>
        </row>
        <row r="55">
          <cell r="F55">
            <v>0.625</v>
          </cell>
        </row>
        <row r="56">
          <cell r="F56">
            <v>0.89610389610389607</v>
          </cell>
        </row>
        <row r="57">
          <cell r="F57">
            <v>0.60606060606060608</v>
          </cell>
        </row>
        <row r="58">
          <cell r="F58">
            <v>1</v>
          </cell>
        </row>
        <row r="59">
          <cell r="F59">
            <v>0.57627118644067798</v>
          </cell>
        </row>
        <row r="60">
          <cell r="F60">
            <v>0.46666666666666667</v>
          </cell>
        </row>
        <row r="61">
          <cell r="F61">
            <v>0.55000000000000004</v>
          </cell>
        </row>
        <row r="62">
          <cell r="F62">
            <v>0.63461538461538458</v>
          </cell>
        </row>
        <row r="63">
          <cell r="F63">
            <v>1</v>
          </cell>
        </row>
        <row r="64">
          <cell r="F64">
            <v>0.8</v>
          </cell>
        </row>
        <row r="65">
          <cell r="F65">
            <v>0.32558139534883723</v>
          </cell>
        </row>
        <row r="66">
          <cell r="F66">
            <v>1</v>
          </cell>
        </row>
        <row r="67">
          <cell r="F67">
            <v>0.65306122448979587</v>
          </cell>
        </row>
        <row r="68">
          <cell r="F68">
            <v>0.73684210526315785</v>
          </cell>
        </row>
        <row r="69">
          <cell r="F69">
            <v>1</v>
          </cell>
        </row>
        <row r="70">
          <cell r="F70">
            <v>0.88888888888888884</v>
          </cell>
        </row>
        <row r="71">
          <cell r="F71">
            <v>0.65384615384615385</v>
          </cell>
        </row>
        <row r="72">
          <cell r="F72">
            <v>0.16666666666666666</v>
          </cell>
        </row>
        <row r="73">
          <cell r="F73">
            <v>0.7142857142857143</v>
          </cell>
        </row>
        <row r="74">
          <cell r="F74">
            <v>0.91176470588235292</v>
          </cell>
        </row>
        <row r="75">
          <cell r="F75">
            <v>1</v>
          </cell>
        </row>
        <row r="76">
          <cell r="F76" t="str">
            <v>N/A</v>
          </cell>
        </row>
        <row r="77">
          <cell r="F77">
            <v>0</v>
          </cell>
        </row>
        <row r="78">
          <cell r="F78" t="str">
            <v>N/A</v>
          </cell>
        </row>
        <row r="79">
          <cell r="F79">
            <v>0.69230769230769229</v>
          </cell>
        </row>
        <row r="82">
          <cell r="F82">
            <v>0.6771055437100213</v>
          </cell>
        </row>
        <row r="83">
          <cell r="F83">
            <v>0.68197395476353662</v>
          </cell>
        </row>
      </sheetData>
      <sheetData sheetId="8">
        <row r="2">
          <cell r="F2">
            <v>1.8055973517905506E-3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1.3736263736263736E-2</v>
          </cell>
        </row>
        <row r="7">
          <cell r="F7">
            <v>6.8181818181818179E-3</v>
          </cell>
        </row>
        <row r="8">
          <cell r="F8">
            <v>0</v>
          </cell>
        </row>
        <row r="9">
          <cell r="F9">
            <v>4.2016806722689079E-2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3.1796502384737681E-3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2.0491803278688523E-2</v>
          </cell>
        </row>
        <row r="20">
          <cell r="F20">
            <v>6.4820271066588098E-3</v>
          </cell>
        </row>
        <row r="21">
          <cell r="F21">
            <v>3.5714285714285712E-2</v>
          </cell>
        </row>
        <row r="24">
          <cell r="F24">
            <v>0</v>
          </cell>
        </row>
        <row r="25">
          <cell r="F25">
            <v>4.4117647058823532E-2</v>
          </cell>
        </row>
        <row r="26">
          <cell r="F26">
            <v>3.8461538461538464E-2</v>
          </cell>
        </row>
        <row r="27">
          <cell r="F27">
            <v>0</v>
          </cell>
        </row>
        <row r="28">
          <cell r="F28">
            <v>1.6393442622950821E-2</v>
          </cell>
        </row>
        <row r="29">
          <cell r="F29">
            <v>0.36363636363636365</v>
          </cell>
        </row>
        <row r="30">
          <cell r="F30">
            <v>0</v>
          </cell>
        </row>
        <row r="31">
          <cell r="F31">
            <v>2.3809523809523808E-2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1.7857142857142856E-2</v>
          </cell>
        </row>
        <row r="35">
          <cell r="F35">
            <v>1.2987012987012988E-2</v>
          </cell>
        </row>
        <row r="36">
          <cell r="F36">
            <v>7.1428571428571425E-2</v>
          </cell>
        </row>
        <row r="37">
          <cell r="F37">
            <v>1.4285714285714285E-2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1.4925373134328358E-2</v>
          </cell>
        </row>
        <row r="47">
          <cell r="F47">
            <v>1.9230769230769232E-2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6.25E-2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0.14583333333333334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3.2786885245901641E-2</v>
          </cell>
        </row>
        <row r="58">
          <cell r="F58">
            <v>0</v>
          </cell>
        </row>
        <row r="59">
          <cell r="F59">
            <v>6.3063063063063057E-2</v>
          </cell>
        </row>
        <row r="60">
          <cell r="F60">
            <v>3.0303030303030304E-2</v>
          </cell>
        </row>
        <row r="61">
          <cell r="F61">
            <v>0</v>
          </cell>
        </row>
        <row r="62">
          <cell r="F62">
            <v>9.90990990990991E-2</v>
          </cell>
        </row>
        <row r="63">
          <cell r="F63">
            <v>0.21428571428571427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7.1428571428571425E-2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0.125</v>
          </cell>
        </row>
        <row r="73">
          <cell r="F73">
            <v>0</v>
          </cell>
        </row>
        <row r="74">
          <cell r="F74">
            <v>2.7777777777777776E-2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2">
          <cell r="F82">
            <v>5.704697986577181E-3</v>
          </cell>
        </row>
        <row r="83">
          <cell r="F83">
            <v>2.3962200472494095E-2</v>
          </cell>
        </row>
        <row r="84">
          <cell r="F84">
            <v>8.9999999999999993E-3</v>
          </cell>
        </row>
      </sheetData>
      <sheetData sheetId="9"/>
      <sheetData sheetId="10">
        <row r="2">
          <cell r="A2">
            <v>143</v>
          </cell>
          <cell r="C2">
            <v>2</v>
          </cell>
          <cell r="D2">
            <v>1</v>
          </cell>
          <cell r="E2" t="str">
            <v>AARP Foundation</v>
          </cell>
        </row>
        <row r="3">
          <cell r="A3">
            <v>144</v>
          </cell>
          <cell r="C3">
            <v>6</v>
          </cell>
          <cell r="D3">
            <v>2</v>
          </cell>
          <cell r="E3" t="str">
            <v>ANPPM</v>
          </cell>
        </row>
        <row r="4">
          <cell r="A4">
            <v>159</v>
          </cell>
          <cell r="C4">
            <v>1</v>
          </cell>
          <cell r="D4">
            <v>3</v>
          </cell>
          <cell r="E4" t="str">
            <v>ATD</v>
          </cell>
        </row>
        <row r="5">
          <cell r="A5">
            <v>145</v>
          </cell>
          <cell r="C5">
            <v>5</v>
          </cell>
          <cell r="D5">
            <v>4</v>
          </cell>
          <cell r="E5" t="str">
            <v>Easter Seals</v>
          </cell>
        </row>
        <row r="6">
          <cell r="A6">
            <v>146</v>
          </cell>
          <cell r="C6">
            <v>3</v>
          </cell>
          <cell r="D6">
            <v>5</v>
          </cell>
          <cell r="E6" t="str">
            <v>Experience Works</v>
          </cell>
        </row>
        <row r="7">
          <cell r="A7">
            <v>147</v>
          </cell>
          <cell r="C7">
            <v>2</v>
          </cell>
          <cell r="D7">
            <v>6</v>
          </cell>
          <cell r="E7" t="str">
            <v>Goodwill Industries</v>
          </cell>
        </row>
        <row r="8">
          <cell r="A8">
            <v>162</v>
          </cell>
          <cell r="D8">
            <v>7</v>
          </cell>
          <cell r="E8" t="str">
            <v>IIDS[S]</v>
          </cell>
        </row>
        <row r="9">
          <cell r="A9">
            <v>149</v>
          </cell>
          <cell r="C9">
            <v>5</v>
          </cell>
          <cell r="D9">
            <v>8</v>
          </cell>
          <cell r="E9" t="str">
            <v>Mature Services</v>
          </cell>
        </row>
        <row r="10">
          <cell r="A10">
            <v>150</v>
          </cell>
          <cell r="C10">
            <v>1</v>
          </cell>
          <cell r="D10">
            <v>9</v>
          </cell>
          <cell r="E10" t="str">
            <v>National Able Network</v>
          </cell>
        </row>
        <row r="11">
          <cell r="A11">
            <v>151</v>
          </cell>
          <cell r="C11">
            <v>6</v>
          </cell>
          <cell r="D11">
            <v>10</v>
          </cell>
          <cell r="E11" t="str">
            <v>NAPCA [S]</v>
          </cell>
        </row>
        <row r="12">
          <cell r="A12">
            <v>161</v>
          </cell>
          <cell r="C12">
            <v>6</v>
          </cell>
          <cell r="D12">
            <v>11</v>
          </cell>
          <cell r="E12" t="str">
            <v>NAPCA[G]</v>
          </cell>
        </row>
        <row r="13">
          <cell r="A13">
            <v>152</v>
          </cell>
          <cell r="C13">
            <v>2</v>
          </cell>
          <cell r="D13">
            <v>12</v>
          </cell>
          <cell r="E13" t="str">
            <v>NCBA</v>
          </cell>
        </row>
        <row r="14">
          <cell r="A14">
            <v>153</v>
          </cell>
          <cell r="C14">
            <v>2</v>
          </cell>
          <cell r="D14">
            <v>13</v>
          </cell>
          <cell r="E14" t="str">
            <v>NCOA</v>
          </cell>
        </row>
        <row r="15">
          <cell r="A15">
            <v>154</v>
          </cell>
          <cell r="C15">
            <v>4</v>
          </cell>
          <cell r="D15">
            <v>14</v>
          </cell>
          <cell r="E15" t="str">
            <v>NICOA[S]</v>
          </cell>
        </row>
        <row r="16">
          <cell r="A16">
            <v>163</v>
          </cell>
          <cell r="D16">
            <v>15</v>
          </cell>
          <cell r="E16" t="str">
            <v>NOWCC</v>
          </cell>
        </row>
        <row r="17">
          <cell r="A17">
            <v>155</v>
          </cell>
          <cell r="C17">
            <v>1</v>
          </cell>
          <cell r="D17">
            <v>16</v>
          </cell>
          <cell r="E17" t="str">
            <v>National Urban League</v>
          </cell>
        </row>
        <row r="18">
          <cell r="A18">
            <v>164</v>
          </cell>
          <cell r="D18">
            <v>17</v>
          </cell>
          <cell r="E18" t="str">
            <v>OAGB</v>
          </cell>
        </row>
        <row r="19">
          <cell r="A19">
            <v>157</v>
          </cell>
          <cell r="C19">
            <v>4</v>
          </cell>
          <cell r="D19">
            <v>18</v>
          </cell>
          <cell r="E19" t="str">
            <v>SER Jobs for Progress</v>
          </cell>
        </row>
        <row r="20">
          <cell r="A20">
            <v>158</v>
          </cell>
          <cell r="C20">
            <v>2</v>
          </cell>
          <cell r="D20">
            <v>19</v>
          </cell>
          <cell r="E20" t="str">
            <v>Senior Service America</v>
          </cell>
        </row>
        <row r="21">
          <cell r="A21">
            <v>165</v>
          </cell>
          <cell r="D21">
            <v>20</v>
          </cell>
          <cell r="E21" t="str">
            <v>TWP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EDA9-6D32-4BBE-86A3-81B24EA886BA}">
  <dimension ref="A1:V270"/>
  <sheetViews>
    <sheetView tabSelected="1" workbookViewId="0">
      <selection activeCell="J28" sqref="J28"/>
    </sheetView>
  </sheetViews>
  <sheetFormatPr defaultColWidth="8.85546875" defaultRowHeight="15" x14ac:dyDescent="0.25"/>
  <cols>
    <col min="1" max="1" width="8.85546875" style="2"/>
    <col min="2" max="2" width="6.42578125" style="2" customWidth="1"/>
    <col min="3" max="3" width="9.140625" style="2" customWidth="1"/>
    <col min="4" max="4" width="26.42578125" style="49" customWidth="1"/>
    <col min="5" max="5" width="18.140625" style="2" customWidth="1"/>
    <col min="6" max="7" width="19.140625" style="2" customWidth="1"/>
    <col min="8" max="8" width="15.42578125" style="31" customWidth="1"/>
    <col min="9" max="9" width="17" style="2" bestFit="1" customWidth="1"/>
    <col min="10" max="10" width="12.42578125" style="2" customWidth="1"/>
    <col min="11" max="11" width="19.42578125" style="2" customWidth="1"/>
    <col min="12" max="12" width="14" style="31" customWidth="1"/>
    <col min="13" max="13" width="10.42578125" style="2" customWidth="1"/>
    <col min="14" max="15" width="13.42578125" style="2" customWidth="1"/>
    <col min="16" max="16" width="13.42578125" style="31" customWidth="1"/>
    <col min="17" max="17" width="14.42578125" style="2" customWidth="1"/>
    <col min="18" max="18" width="11.42578125" style="2" customWidth="1"/>
    <col min="19" max="19" width="12.42578125" style="2" customWidth="1"/>
    <col min="20" max="20" width="10.42578125" style="2" customWidth="1"/>
    <col min="21" max="21" width="13.140625" style="2" customWidth="1"/>
    <col min="22" max="22" width="13.28515625" style="2" customWidth="1"/>
    <col min="23" max="23" width="13.42578125" style="2" customWidth="1"/>
    <col min="24" max="24" width="11" style="2" customWidth="1"/>
    <col min="25" max="16384" width="8.85546875" style="2"/>
  </cols>
  <sheetData>
    <row r="1" spans="4:22" ht="20.25" x14ac:dyDescent="0.3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4:22" ht="20.25" x14ac:dyDescent="0.3">
      <c r="D2" s="3"/>
      <c r="E2" s="3"/>
      <c r="F2" s="3"/>
      <c r="G2" s="3"/>
      <c r="H2" s="4"/>
      <c r="I2" s="3"/>
      <c r="J2" s="3"/>
      <c r="K2" s="3"/>
      <c r="L2" s="4"/>
      <c r="M2" s="3"/>
      <c r="N2" s="3"/>
      <c r="O2" s="3"/>
      <c r="P2" s="4"/>
      <c r="Q2" s="3"/>
      <c r="R2" s="3"/>
    </row>
    <row r="3" spans="4:22" ht="24" thickBot="1" x14ac:dyDescent="0.4">
      <c r="D3" s="5" t="s">
        <v>1</v>
      </c>
      <c r="E3" s="5"/>
      <c r="F3" s="5"/>
      <c r="G3" s="5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5" t="s">
        <v>2</v>
      </c>
      <c r="T3" s="5"/>
      <c r="U3" s="5"/>
      <c r="V3" s="5"/>
    </row>
    <row r="4" spans="4:22" ht="46.5" thickTop="1" thickBot="1" x14ac:dyDescent="0.3">
      <c r="D4" s="8"/>
      <c r="E4" s="9" t="s">
        <v>3</v>
      </c>
      <c r="F4" s="10" t="s">
        <v>4</v>
      </c>
      <c r="G4" s="11" t="s">
        <v>5</v>
      </c>
      <c r="H4" s="12" t="s">
        <v>6</v>
      </c>
      <c r="K4" s="13" t="s">
        <v>7</v>
      </c>
      <c r="L4" s="14"/>
      <c r="M4" s="14"/>
      <c r="N4" s="14"/>
      <c r="O4" s="15"/>
      <c r="P4" s="16"/>
      <c r="S4" s="17"/>
      <c r="T4" s="18"/>
      <c r="U4" s="19"/>
      <c r="V4" s="20" t="s">
        <v>8</v>
      </c>
    </row>
    <row r="5" spans="4:22" ht="15.75" thickTop="1" x14ac:dyDescent="0.25">
      <c r="D5" s="21" t="s">
        <v>9</v>
      </c>
      <c r="E5" s="22"/>
      <c r="F5" s="23"/>
      <c r="G5" s="24"/>
      <c r="H5" s="25">
        <f>SUM(H8+H12+H16+H28)/4</f>
        <v>1.0124851681014773</v>
      </c>
      <c r="K5" s="26" t="s">
        <v>10</v>
      </c>
      <c r="L5" s="27"/>
      <c r="M5" s="28" t="s">
        <v>11</v>
      </c>
      <c r="N5" s="29"/>
      <c r="O5" s="30"/>
      <c r="S5" s="32"/>
      <c r="T5" s="33"/>
      <c r="U5" s="34"/>
      <c r="V5" s="35"/>
    </row>
    <row r="6" spans="4:22" x14ac:dyDescent="0.25">
      <c r="D6" s="21"/>
      <c r="E6" s="36"/>
      <c r="F6" s="37"/>
      <c r="G6" s="38"/>
      <c r="H6" s="39"/>
      <c r="K6" s="40"/>
      <c r="L6" s="41"/>
      <c r="M6" s="28"/>
      <c r="N6" s="29"/>
      <c r="O6" s="42"/>
      <c r="Q6" s="43"/>
      <c r="S6" s="44" t="s">
        <v>12</v>
      </c>
      <c r="T6" s="32"/>
      <c r="U6" s="30"/>
      <c r="V6" s="39"/>
    </row>
    <row r="7" spans="4:22" x14ac:dyDescent="0.25">
      <c r="D7" s="21" t="s">
        <v>13</v>
      </c>
      <c r="E7" s="45"/>
      <c r="F7" s="44"/>
      <c r="G7" s="46"/>
      <c r="H7" s="39"/>
      <c r="K7" s="47" t="s">
        <v>14</v>
      </c>
      <c r="L7" s="48"/>
      <c r="M7" s="28" t="s">
        <v>15</v>
      </c>
      <c r="N7" s="29"/>
      <c r="O7" s="42"/>
      <c r="P7" s="16"/>
      <c r="Q7" s="49"/>
      <c r="S7" s="44" t="s">
        <v>16</v>
      </c>
      <c r="T7" s="50"/>
      <c r="U7" s="30"/>
      <c r="V7" s="39">
        <v>0.67800000000000005</v>
      </c>
    </row>
    <row r="8" spans="4:22" x14ac:dyDescent="0.25">
      <c r="D8" s="21" t="s">
        <v>16</v>
      </c>
      <c r="E8" s="51">
        <v>0.5</v>
      </c>
      <c r="F8" s="39">
        <v>0.47399999999999998</v>
      </c>
      <c r="G8" s="39">
        <f>0.8*F8</f>
        <v>0.37919999999999998</v>
      </c>
      <c r="H8" s="39">
        <f>F8/E8</f>
        <v>0.94799999999999995</v>
      </c>
      <c r="K8" s="52"/>
      <c r="L8" s="16"/>
      <c r="M8" s="28"/>
      <c r="N8" s="29"/>
      <c r="O8" s="30"/>
      <c r="S8" s="44" t="s">
        <v>17</v>
      </c>
      <c r="T8" s="50"/>
      <c r="U8" s="34"/>
      <c r="V8" s="39">
        <f>'[1]retention for 1 year'!F83</f>
        <v>0.68197395476353662</v>
      </c>
    </row>
    <row r="9" spans="4:22" x14ac:dyDescent="0.25">
      <c r="D9" s="21" t="s">
        <v>17</v>
      </c>
      <c r="E9" s="51"/>
      <c r="F9" s="39">
        <f>[1]ee!F83</f>
        <v>0.42469135802469138</v>
      </c>
      <c r="G9" s="39"/>
      <c r="H9" s="39"/>
      <c r="K9" s="53" t="s">
        <v>18</v>
      </c>
      <c r="L9" s="54"/>
      <c r="M9" s="28" t="s">
        <v>19</v>
      </c>
      <c r="N9" s="29"/>
      <c r="O9" s="42"/>
      <c r="P9" s="16"/>
      <c r="S9" s="44" t="s">
        <v>20</v>
      </c>
      <c r="T9" s="50"/>
      <c r="U9" s="30"/>
      <c r="V9" s="39">
        <f>'[1]retention for 1 year'!F82</f>
        <v>0.6771055437100213</v>
      </c>
    </row>
    <row r="10" spans="4:22" x14ac:dyDescent="0.25">
      <c r="D10" s="21" t="s">
        <v>20</v>
      </c>
      <c r="E10" s="51"/>
      <c r="F10" s="39">
        <f>[1]ee!F82</f>
        <v>0.48663063063063061</v>
      </c>
      <c r="G10" s="39"/>
      <c r="H10" s="39"/>
      <c r="K10" s="32"/>
      <c r="M10" s="28"/>
      <c r="N10" s="29"/>
      <c r="O10" s="30"/>
      <c r="S10" s="32" t="s">
        <v>21</v>
      </c>
      <c r="T10" s="55"/>
      <c r="U10" s="30"/>
      <c r="V10" s="44"/>
    </row>
    <row r="11" spans="4:22" x14ac:dyDescent="0.25">
      <c r="D11" s="21" t="s">
        <v>22</v>
      </c>
      <c r="F11" s="37"/>
      <c r="G11" s="39"/>
      <c r="H11" s="39"/>
      <c r="K11" s="56" t="s">
        <v>23</v>
      </c>
      <c r="L11" s="57"/>
      <c r="M11" s="28" t="s">
        <v>24</v>
      </c>
      <c r="N11" s="29"/>
      <c r="O11" s="42"/>
      <c r="S11" s="44" t="s">
        <v>16</v>
      </c>
      <c r="T11" s="50"/>
      <c r="U11" s="30"/>
      <c r="V11" s="39">
        <f>[1]volunteer!F84</f>
        <v>8.9999999999999993E-3</v>
      </c>
    </row>
    <row r="12" spans="4:22" x14ac:dyDescent="0.25">
      <c r="D12" s="21" t="s">
        <v>16</v>
      </c>
      <c r="E12" s="39">
        <v>0.73</v>
      </c>
      <c r="F12" s="51">
        <v>0.71099999999999997</v>
      </c>
      <c r="G12" s="39">
        <f>0.8*F12</f>
        <v>0.56879999999999997</v>
      </c>
      <c r="H12" s="39">
        <f>F12/E12</f>
        <v>0.97397260273972597</v>
      </c>
      <c r="K12" s="32"/>
      <c r="M12" s="28"/>
      <c r="N12" s="29"/>
      <c r="O12" s="30"/>
      <c r="S12" s="44" t="s">
        <v>17</v>
      </c>
      <c r="T12" s="50"/>
      <c r="U12" s="30"/>
      <c r="V12" s="39">
        <f>[1]volunteer!F83</f>
        <v>2.3962200472494095E-2</v>
      </c>
    </row>
    <row r="13" spans="4:22" ht="15.75" thickBot="1" x14ac:dyDescent="0.3">
      <c r="D13" s="21" t="s">
        <v>17</v>
      </c>
      <c r="E13" s="58"/>
      <c r="F13" s="39">
        <f>[1]retention!F83</f>
        <v>0.71691678035470674</v>
      </c>
      <c r="G13" s="39"/>
      <c r="H13" s="39"/>
      <c r="K13" s="59" t="s">
        <v>25</v>
      </c>
      <c r="L13" s="60"/>
      <c r="M13" s="61" t="s">
        <v>26</v>
      </c>
      <c r="N13" s="62"/>
      <c r="O13" s="63"/>
      <c r="P13" s="16"/>
      <c r="Q13" s="64"/>
      <c r="S13" s="65" t="s">
        <v>20</v>
      </c>
      <c r="T13" s="66"/>
      <c r="U13" s="67"/>
      <c r="V13" s="68">
        <f>[1]volunteer!F82</f>
        <v>5.704697986577181E-3</v>
      </c>
    </row>
    <row r="14" spans="4:22" ht="16.5" thickTop="1" thickBot="1" x14ac:dyDescent="0.3">
      <c r="D14" s="21" t="s">
        <v>20</v>
      </c>
      <c r="E14" s="58"/>
      <c r="F14" s="39">
        <f>[1]retention!F82</f>
        <v>0.71029529130087787</v>
      </c>
      <c r="G14" s="38"/>
      <c r="H14" s="39"/>
      <c r="K14" s="55"/>
      <c r="M14" s="33"/>
      <c r="O14" s="69"/>
      <c r="Q14" s="70"/>
      <c r="R14" s="64"/>
    </row>
    <row r="15" spans="4:22" ht="16.5" thickTop="1" thickBot="1" x14ac:dyDescent="0.3">
      <c r="D15" s="21" t="s">
        <v>27</v>
      </c>
      <c r="E15" s="71"/>
      <c r="F15" s="37"/>
      <c r="G15" s="38"/>
      <c r="H15" s="39"/>
      <c r="K15" s="13" t="s">
        <v>28</v>
      </c>
      <c r="L15" s="14"/>
      <c r="M15" s="14"/>
      <c r="N15" s="14"/>
      <c r="O15" s="14"/>
      <c r="P15" s="14"/>
      <c r="Q15" s="72"/>
      <c r="R15" s="73"/>
    </row>
    <row r="16" spans="4:22" ht="31.5" thickTop="1" thickBot="1" x14ac:dyDescent="0.3">
      <c r="D16" s="21" t="s">
        <v>16</v>
      </c>
      <c r="E16" s="71">
        <v>7800</v>
      </c>
      <c r="F16" s="74">
        <v>7974</v>
      </c>
      <c r="G16" s="74">
        <f>0.8*F16</f>
        <v>6379.2000000000007</v>
      </c>
      <c r="H16" s="39">
        <f>F16/E16</f>
        <v>1.0223076923076924</v>
      </c>
      <c r="K16" s="75" t="s">
        <v>29</v>
      </c>
      <c r="L16" s="76"/>
      <c r="M16" s="77"/>
      <c r="N16" s="77"/>
      <c r="O16" s="77"/>
      <c r="P16" s="76"/>
      <c r="Q16" s="78" t="s">
        <v>30</v>
      </c>
      <c r="R16" s="79"/>
    </row>
    <row r="17" spans="4:22" ht="15.75" thickTop="1" x14ac:dyDescent="0.25">
      <c r="D17" s="21" t="s">
        <v>17</v>
      </c>
      <c r="E17" s="44"/>
      <c r="F17" s="74">
        <f>'[1]average earnings'!F83</f>
        <v>7445.7611504424749</v>
      </c>
      <c r="G17" s="46"/>
      <c r="H17" s="44"/>
      <c r="K17" s="80" t="s">
        <v>31</v>
      </c>
      <c r="L17" s="81"/>
      <c r="M17" s="81"/>
      <c r="N17" s="81"/>
      <c r="O17" s="81"/>
      <c r="P17" s="82"/>
      <c r="Q17" s="38">
        <f>SUM(Q18:Q21)</f>
        <v>1</v>
      </c>
      <c r="R17" s="58"/>
    </row>
    <row r="18" spans="4:22" x14ac:dyDescent="0.25">
      <c r="D18" s="83" t="s">
        <v>20</v>
      </c>
      <c r="F18" s="84">
        <f>'[1]average earnings'!F82</f>
        <v>8078.8727956360781</v>
      </c>
      <c r="G18" s="38"/>
      <c r="H18" s="39"/>
      <c r="K18" s="85" t="s">
        <v>32</v>
      </c>
      <c r="L18" s="86"/>
      <c r="M18" s="87"/>
      <c r="N18" s="87"/>
      <c r="O18" s="87"/>
      <c r="P18" s="86"/>
      <c r="Q18" s="38">
        <f>'[1]Grantee Summary Counts'!E83</f>
        <v>0</v>
      </c>
      <c r="R18" s="58"/>
    </row>
    <row r="19" spans="4:22" x14ac:dyDescent="0.25">
      <c r="D19" s="21" t="s">
        <v>33</v>
      </c>
      <c r="F19" s="37"/>
      <c r="G19" s="38"/>
      <c r="H19" s="39"/>
      <c r="K19" s="88" t="s">
        <v>34</v>
      </c>
      <c r="L19" s="86"/>
      <c r="M19" s="89"/>
      <c r="N19" s="89"/>
      <c r="O19" s="89"/>
      <c r="P19" s="90"/>
      <c r="Q19" s="38">
        <f>'[1]Grantee Summary Counts'!E84</f>
        <v>0</v>
      </c>
      <c r="R19" s="58"/>
    </row>
    <row r="20" spans="4:22" x14ac:dyDescent="0.25">
      <c r="D20" s="21" t="s">
        <v>16</v>
      </c>
      <c r="E20" s="51">
        <v>1.6</v>
      </c>
      <c r="F20" s="39" t="s">
        <v>35</v>
      </c>
      <c r="G20" s="39" t="s">
        <v>35</v>
      </c>
      <c r="H20" s="39" t="s">
        <v>35</v>
      </c>
      <c r="K20" s="88" t="s">
        <v>36</v>
      </c>
      <c r="L20" s="86"/>
      <c r="M20" s="89"/>
      <c r="N20" s="89"/>
      <c r="O20" s="89"/>
      <c r="P20" s="90"/>
      <c r="Q20" s="38">
        <f>'[1]Grantee Summary Counts'!E85</f>
        <v>1</v>
      </c>
      <c r="R20" s="58"/>
    </row>
    <row r="21" spans="4:22" x14ac:dyDescent="0.25">
      <c r="D21" s="21" t="s">
        <v>17</v>
      </c>
      <c r="E21" s="45"/>
      <c r="F21" s="39" t="s">
        <v>35</v>
      </c>
      <c r="G21" s="39"/>
      <c r="H21" s="39"/>
      <c r="K21" s="91" t="s">
        <v>37</v>
      </c>
      <c r="L21" s="92"/>
      <c r="M21" s="93"/>
      <c r="N21" s="93"/>
      <c r="O21" s="93"/>
      <c r="P21" s="92"/>
      <c r="Q21" s="36">
        <f>'[1]Grantee Summary Counts'!E88</f>
        <v>0</v>
      </c>
      <c r="R21" s="58"/>
    </row>
    <row r="22" spans="4:22" x14ac:dyDescent="0.25">
      <c r="D22" s="21" t="s">
        <v>20</v>
      </c>
      <c r="E22" s="51"/>
      <c r="F22" s="39" t="s">
        <v>35</v>
      </c>
      <c r="G22" s="39"/>
      <c r="H22" s="39"/>
      <c r="K22" s="85" t="s">
        <v>38</v>
      </c>
      <c r="L22" s="86"/>
      <c r="M22" s="94"/>
      <c r="N22" s="94"/>
      <c r="O22" s="94"/>
      <c r="P22" s="90"/>
      <c r="Q22" s="38">
        <f>'[1]Grantee Summary Counts'!F82</f>
        <v>10</v>
      </c>
      <c r="R22" s="49"/>
      <c r="S22" s="49"/>
    </row>
    <row r="23" spans="4:22" x14ac:dyDescent="0.25">
      <c r="D23" s="21" t="s">
        <v>39</v>
      </c>
      <c r="E23" s="51"/>
      <c r="F23" s="44"/>
      <c r="G23" s="95"/>
      <c r="H23" s="39"/>
      <c r="K23" s="88" t="s">
        <v>40</v>
      </c>
      <c r="L23" s="86"/>
      <c r="M23" s="89"/>
      <c r="N23" s="89"/>
      <c r="O23" s="89"/>
      <c r="P23" s="90"/>
      <c r="Q23" s="38">
        <f>'[1]Grantee Summary Counts'!F83</f>
        <v>40</v>
      </c>
      <c r="R23" s="49"/>
      <c r="S23" s="87"/>
    </row>
    <row r="24" spans="4:22" x14ac:dyDescent="0.25">
      <c r="D24" s="21" t="s">
        <v>16</v>
      </c>
      <c r="E24" s="51">
        <v>0.8</v>
      </c>
      <c r="F24" s="39" t="s">
        <v>35</v>
      </c>
      <c r="G24" s="39" t="s">
        <v>35</v>
      </c>
      <c r="H24" s="39" t="s">
        <v>35</v>
      </c>
      <c r="K24" s="88" t="s">
        <v>41</v>
      </c>
      <c r="L24" s="86"/>
      <c r="M24" s="89"/>
      <c r="N24" s="89"/>
      <c r="O24" s="89"/>
      <c r="P24" s="90"/>
      <c r="Q24" s="38">
        <f>'[1]Grantee Summary Counts'!F84</f>
        <v>8</v>
      </c>
      <c r="R24" s="16"/>
      <c r="S24" s="49"/>
      <c r="T24" s="49"/>
      <c r="U24" s="49"/>
      <c r="V24" s="49"/>
    </row>
    <row r="25" spans="4:22" x14ac:dyDescent="0.25">
      <c r="D25" s="21" t="s">
        <v>17</v>
      </c>
      <c r="E25" s="58"/>
      <c r="F25" s="39" t="s">
        <v>35</v>
      </c>
      <c r="G25" s="38"/>
      <c r="H25" s="39"/>
      <c r="K25" s="88" t="s">
        <v>42</v>
      </c>
      <c r="L25" s="86"/>
      <c r="M25" s="89"/>
      <c r="N25" s="89"/>
      <c r="O25" s="89"/>
      <c r="P25" s="90"/>
      <c r="Q25" s="38">
        <f>'[1]Grantee Summary Counts'!F85</f>
        <v>8</v>
      </c>
      <c r="R25" s="16"/>
      <c r="S25" s="49"/>
      <c r="T25" s="49"/>
      <c r="U25" s="49"/>
    </row>
    <row r="26" spans="4:22" x14ac:dyDescent="0.25">
      <c r="D26" s="21" t="s">
        <v>20</v>
      </c>
      <c r="E26" s="58"/>
      <c r="F26" s="39" t="s">
        <v>35</v>
      </c>
      <c r="G26" s="38"/>
      <c r="H26" s="44"/>
      <c r="K26" s="88" t="s">
        <v>43</v>
      </c>
      <c r="L26" s="86"/>
      <c r="M26" s="89"/>
      <c r="N26" s="89"/>
      <c r="O26" s="89"/>
      <c r="P26" s="90"/>
      <c r="Q26" s="38">
        <f>'[1]Grantee Summary Counts'!F86</f>
        <v>5</v>
      </c>
      <c r="R26" s="16"/>
    </row>
    <row r="27" spans="4:22" x14ac:dyDescent="0.25">
      <c r="D27" s="21" t="s">
        <v>44</v>
      </c>
      <c r="E27" s="58"/>
      <c r="F27" s="39"/>
      <c r="G27" s="38"/>
      <c r="H27" s="39"/>
      <c r="K27" s="91" t="s">
        <v>45</v>
      </c>
      <c r="L27" s="92"/>
      <c r="M27" s="93"/>
      <c r="N27" s="93"/>
      <c r="O27" s="93"/>
      <c r="P27" s="92"/>
      <c r="Q27" s="38">
        <f>'[1]Grantee Summary Counts'!F87</f>
        <v>4</v>
      </c>
      <c r="R27" s="16"/>
      <c r="S27" s="49"/>
      <c r="T27" s="49"/>
      <c r="U27" s="49"/>
    </row>
    <row r="28" spans="4:22" x14ac:dyDescent="0.25">
      <c r="D28" s="21" t="s">
        <v>16</v>
      </c>
      <c r="E28" s="96">
        <v>2.65</v>
      </c>
      <c r="F28" s="97">
        <v>2.93</v>
      </c>
      <c r="G28" s="97">
        <f>0.8*F28</f>
        <v>2.3440000000000003</v>
      </c>
      <c r="H28" s="39">
        <f>F28/E28</f>
        <v>1.1056603773584908</v>
      </c>
      <c r="K28" s="91" t="s">
        <v>46</v>
      </c>
      <c r="L28" s="92"/>
      <c r="M28" s="93"/>
      <c r="N28" s="93"/>
      <c r="O28" s="93"/>
      <c r="P28" s="92"/>
      <c r="Q28" s="38">
        <f>SUM(COUNTIF(V46:V85,"&gt;0"),COUNTIF(V89:V124,"&gt;0"))</f>
        <v>40</v>
      </c>
      <c r="R28" s="16"/>
      <c r="S28" s="49"/>
      <c r="T28" s="49"/>
      <c r="U28" s="49"/>
      <c r="V28" s="49"/>
    </row>
    <row r="29" spans="4:22" ht="15.75" thickBot="1" x14ac:dyDescent="0.3">
      <c r="D29" s="21" t="s">
        <v>17</v>
      </c>
      <c r="E29" s="98"/>
      <c r="F29" s="97">
        <f>'[1]most in need'!G83</f>
        <v>2.6823846153846156</v>
      </c>
      <c r="G29" s="38"/>
      <c r="H29" s="39"/>
      <c r="K29" s="99" t="s">
        <v>47</v>
      </c>
      <c r="L29" s="61"/>
      <c r="M29" s="61"/>
      <c r="N29" s="61"/>
      <c r="O29" s="61"/>
      <c r="P29" s="100"/>
      <c r="Q29" s="101">
        <f>SUM(Q22:Q27,Q17)</f>
        <v>76</v>
      </c>
      <c r="R29" s="16"/>
      <c r="S29" s="49"/>
      <c r="T29" s="49"/>
      <c r="U29" s="49"/>
      <c r="V29" s="49"/>
    </row>
    <row r="30" spans="4:22" ht="16.5" thickTop="1" thickBot="1" x14ac:dyDescent="0.3">
      <c r="D30" s="102" t="s">
        <v>20</v>
      </c>
      <c r="E30" s="103"/>
      <c r="F30" s="104">
        <f>'[1]most in need'!G82</f>
        <v>2.9959228669419753</v>
      </c>
      <c r="G30" s="101"/>
      <c r="H30" s="68"/>
      <c r="Q30" s="105"/>
      <c r="R30" s="49"/>
      <c r="S30" s="49"/>
      <c r="T30" s="49"/>
      <c r="U30" s="49"/>
      <c r="V30" s="49"/>
    </row>
    <row r="31" spans="4:22" ht="16.5" thickTop="1" thickBot="1" x14ac:dyDescent="0.3">
      <c r="E31" s="43"/>
      <c r="K31" s="106" t="s">
        <v>48</v>
      </c>
      <c r="L31" s="107"/>
      <c r="M31" s="107"/>
      <c r="N31" s="107"/>
      <c r="O31" s="107"/>
      <c r="P31" s="107"/>
      <c r="Q31" s="108"/>
      <c r="R31" s="16"/>
      <c r="S31" s="87"/>
      <c r="U31" s="49"/>
      <c r="V31" s="49"/>
    </row>
    <row r="32" spans="4:22" ht="31.5" thickTop="1" thickBot="1" x14ac:dyDescent="0.3">
      <c r="E32" s="43"/>
      <c r="K32" s="75" t="s">
        <v>29</v>
      </c>
      <c r="L32" s="109"/>
      <c r="M32" s="110"/>
      <c r="N32" s="110"/>
      <c r="O32" s="110"/>
      <c r="P32" s="109"/>
      <c r="Q32" s="111" t="s">
        <v>30</v>
      </c>
      <c r="R32" s="16"/>
      <c r="S32" s="86"/>
      <c r="T32" s="49"/>
      <c r="U32" s="49"/>
      <c r="V32" s="49"/>
    </row>
    <row r="33" spans="1:22" ht="15.75" thickTop="1" x14ac:dyDescent="0.25">
      <c r="E33" s="43"/>
      <c r="K33" s="112" t="s">
        <v>49</v>
      </c>
      <c r="L33" s="113"/>
      <c r="M33" s="113"/>
      <c r="N33" s="113"/>
      <c r="O33" s="113"/>
      <c r="P33" s="113"/>
      <c r="Q33" s="114">
        <f>'[1]Grantee Summary Counts'!I3</f>
        <v>26</v>
      </c>
      <c r="R33" s="16"/>
      <c r="S33" s="86"/>
      <c r="T33" s="49"/>
      <c r="U33" s="49"/>
      <c r="V33" s="49"/>
    </row>
    <row r="34" spans="1:22" x14ac:dyDescent="0.25">
      <c r="E34" s="43"/>
      <c r="K34" s="115" t="s">
        <v>50</v>
      </c>
      <c r="L34" s="28"/>
      <c r="M34" s="28"/>
      <c r="N34" s="28"/>
      <c r="O34" s="28"/>
      <c r="P34" s="28"/>
      <c r="Q34" s="38">
        <f>'[1]Grantee Summary Counts'!I4</f>
        <v>32</v>
      </c>
      <c r="R34" s="16"/>
      <c r="S34" s="86"/>
      <c r="T34" s="49"/>
      <c r="U34" s="49"/>
      <c r="V34" s="49"/>
    </row>
    <row r="35" spans="1:22" x14ac:dyDescent="0.25">
      <c r="E35" s="43"/>
      <c r="K35" s="115" t="s">
        <v>51</v>
      </c>
      <c r="L35" s="28"/>
      <c r="M35" s="28"/>
      <c r="N35" s="28"/>
      <c r="O35" s="28"/>
      <c r="P35" s="28"/>
      <c r="Q35" s="38">
        <f>'[1]Grantee Summary Counts'!I5</f>
        <v>12</v>
      </c>
      <c r="R35" s="16"/>
      <c r="S35" s="49"/>
      <c r="T35" s="49"/>
      <c r="U35" s="49"/>
      <c r="V35" s="49"/>
    </row>
    <row r="36" spans="1:22" x14ac:dyDescent="0.25">
      <c r="G36" s="116"/>
      <c r="K36" s="115" t="s">
        <v>52</v>
      </c>
      <c r="L36" s="28"/>
      <c r="M36" s="28"/>
      <c r="N36" s="28"/>
      <c r="O36" s="28"/>
      <c r="P36" s="28"/>
      <c r="Q36" s="38">
        <f>'[1]Grantee Summary Counts'!I6</f>
        <v>6</v>
      </c>
      <c r="R36" s="16"/>
      <c r="S36" s="49"/>
      <c r="T36" s="49"/>
      <c r="U36" s="49"/>
      <c r="V36" s="49"/>
    </row>
    <row r="37" spans="1:22" x14ac:dyDescent="0.25">
      <c r="G37" s="33"/>
      <c r="I37" s="33"/>
      <c r="K37" s="115" t="s">
        <v>53</v>
      </c>
      <c r="L37" s="28"/>
      <c r="M37" s="28"/>
      <c r="N37" s="28"/>
      <c r="O37" s="28"/>
      <c r="P37" s="28"/>
      <c r="Q37" s="38">
        <f>'[1]Grantee Summary Counts'!I7</f>
        <v>0</v>
      </c>
      <c r="R37" s="16"/>
      <c r="S37" s="49"/>
      <c r="T37" s="49"/>
      <c r="U37" s="49"/>
      <c r="V37" s="49"/>
    </row>
    <row r="38" spans="1:22" x14ac:dyDescent="0.25">
      <c r="G38" s="33"/>
      <c r="I38" s="33"/>
      <c r="K38" s="115" t="s">
        <v>54</v>
      </c>
      <c r="L38" s="28"/>
      <c r="M38" s="28"/>
      <c r="N38" s="28"/>
      <c r="O38" s="28"/>
      <c r="P38" s="28"/>
      <c r="Q38" s="38">
        <f>'[1]Grantee Summary Counts'!I8</f>
        <v>0</v>
      </c>
      <c r="R38" s="16"/>
      <c r="S38" s="49"/>
      <c r="T38" s="49"/>
      <c r="U38" s="49"/>
      <c r="V38" s="49"/>
    </row>
    <row r="39" spans="1:22" x14ac:dyDescent="0.25">
      <c r="G39" s="33"/>
      <c r="I39" s="33"/>
      <c r="K39" s="115" t="s">
        <v>55</v>
      </c>
      <c r="L39" s="28"/>
      <c r="M39" s="28"/>
      <c r="N39" s="28"/>
      <c r="O39" s="28"/>
      <c r="P39" s="28"/>
      <c r="Q39" s="38">
        <f>'[1]Grantee Summary Counts'!I9</f>
        <v>0</v>
      </c>
      <c r="R39" s="16"/>
      <c r="S39" s="49"/>
      <c r="T39" s="49"/>
      <c r="U39" s="49"/>
      <c r="V39" s="49"/>
    </row>
    <row r="40" spans="1:22" ht="15.75" thickBot="1" x14ac:dyDescent="0.3">
      <c r="K40" s="117" t="s">
        <v>47</v>
      </c>
      <c r="L40" s="118"/>
      <c r="M40" s="118"/>
      <c r="N40" s="118"/>
      <c r="O40" s="118"/>
      <c r="P40" s="118"/>
      <c r="Q40" s="101">
        <f>SUM(Q33:Q39)</f>
        <v>76</v>
      </c>
      <c r="R40" s="31"/>
      <c r="S40" s="49"/>
      <c r="T40" s="49"/>
      <c r="U40" s="49"/>
      <c r="V40" s="49"/>
    </row>
    <row r="41" spans="1:22" ht="15.75" thickTop="1" x14ac:dyDescent="0.25">
      <c r="F41" s="119"/>
      <c r="G41" s="55"/>
      <c r="I41" s="33"/>
      <c r="M41" s="33"/>
      <c r="O41" s="55"/>
      <c r="Q41" s="33"/>
      <c r="S41" s="16"/>
      <c r="T41" s="49"/>
      <c r="U41" s="49"/>
      <c r="V41" s="49"/>
    </row>
    <row r="42" spans="1:22" ht="32.1" customHeight="1" x14ac:dyDescent="0.25">
      <c r="F42" s="119"/>
      <c r="G42" s="55"/>
      <c r="I42" s="33"/>
      <c r="K42" s="55"/>
      <c r="M42" s="33"/>
      <c r="O42" s="55"/>
      <c r="Q42" s="33"/>
      <c r="S42" s="16"/>
      <c r="T42" s="49"/>
      <c r="U42" s="49"/>
      <c r="V42" s="49"/>
    </row>
    <row r="43" spans="1:22" ht="15.75" thickBot="1" x14ac:dyDescent="0.3">
      <c r="B43" s="120"/>
      <c r="C43" s="120"/>
      <c r="D43" s="120"/>
      <c r="E43" s="120"/>
      <c r="G43" s="55"/>
      <c r="I43" s="33"/>
      <c r="K43" s="55"/>
      <c r="M43" s="33"/>
      <c r="O43" s="55"/>
      <c r="Q43" s="33"/>
      <c r="S43" s="16"/>
      <c r="T43" s="49"/>
      <c r="U43" s="49"/>
      <c r="V43" s="49"/>
    </row>
    <row r="44" spans="1:22" ht="16.5" thickTop="1" thickBot="1" x14ac:dyDescent="0.3">
      <c r="B44" s="121" t="s">
        <v>56</v>
      </c>
      <c r="C44" s="122" t="s">
        <v>57</v>
      </c>
      <c r="D44" s="123" t="s">
        <v>58</v>
      </c>
      <c r="E44" s="124" t="s">
        <v>59</v>
      </c>
      <c r="F44" s="125" t="s">
        <v>13</v>
      </c>
      <c r="G44" s="126"/>
      <c r="H44" s="126"/>
      <c r="I44" s="127"/>
      <c r="J44" s="125" t="s">
        <v>60</v>
      </c>
      <c r="K44" s="128"/>
      <c r="L44" s="128"/>
      <c r="M44" s="129"/>
      <c r="N44" s="125" t="s">
        <v>27</v>
      </c>
      <c r="O44" s="128"/>
      <c r="P44" s="128"/>
      <c r="Q44" s="129"/>
      <c r="R44" s="125" t="s">
        <v>61</v>
      </c>
      <c r="S44" s="126"/>
      <c r="T44" s="127"/>
      <c r="U44" s="130" t="s">
        <v>62</v>
      </c>
      <c r="V44" s="131"/>
    </row>
    <row r="45" spans="1:22" ht="121.5" thickTop="1" thickBot="1" x14ac:dyDescent="0.3">
      <c r="A45" s="132" t="s">
        <v>63</v>
      </c>
      <c r="B45" s="133"/>
      <c r="C45" s="134"/>
      <c r="D45" s="135"/>
      <c r="E45" s="136"/>
      <c r="F45" s="137" t="s">
        <v>64</v>
      </c>
      <c r="G45" s="138" t="s">
        <v>65</v>
      </c>
      <c r="H45" s="139" t="s">
        <v>66</v>
      </c>
      <c r="I45" s="140" t="s">
        <v>67</v>
      </c>
      <c r="J45" s="141" t="s">
        <v>64</v>
      </c>
      <c r="K45" s="138" t="s">
        <v>65</v>
      </c>
      <c r="L45" s="139" t="s">
        <v>66</v>
      </c>
      <c r="M45" s="140" t="s">
        <v>67</v>
      </c>
      <c r="N45" s="142" t="s">
        <v>64</v>
      </c>
      <c r="O45" s="138" t="s">
        <v>65</v>
      </c>
      <c r="P45" s="139" t="s">
        <v>66</v>
      </c>
      <c r="Q45" s="143" t="s">
        <v>68</v>
      </c>
      <c r="R45" s="142" t="s">
        <v>64</v>
      </c>
      <c r="S45" s="138" t="s">
        <v>65</v>
      </c>
      <c r="T45" s="143" t="s">
        <v>69</v>
      </c>
      <c r="U45" s="144" t="s">
        <v>70</v>
      </c>
      <c r="V45" s="145" t="s">
        <v>71</v>
      </c>
    </row>
    <row r="46" spans="1:22" ht="16.5" thickTop="1" thickBot="1" x14ac:dyDescent="0.3">
      <c r="A46" s="2">
        <f>[1]PY2016FINALQPR!D2</f>
        <v>1</v>
      </c>
      <c r="B46" s="146">
        <f>[1]PY2016FINALQPR!C2</f>
        <v>2</v>
      </c>
      <c r="C46" s="24">
        <f>[1]PY2016FINALQPR!A2</f>
        <v>143</v>
      </c>
      <c r="D46" s="21" t="str">
        <f>[1]PY2016FINALQPR!E2</f>
        <v>AARP Foundation</v>
      </c>
      <c r="E46" s="147">
        <f>(I46+M46+Q46+T46)/4</f>
        <v>1.0792440796459912</v>
      </c>
      <c r="F46" s="148">
        <f>[1]ee!G2</f>
        <v>0.54500000000000004</v>
      </c>
      <c r="G46" s="149">
        <f>[1]ee!F2</f>
        <v>0.63246073298429317</v>
      </c>
      <c r="H46" s="150" t="str">
        <f>IF(([1]ee!E2&gt;=20),"NO",[1]ee!E2)</f>
        <v>NO</v>
      </c>
      <c r="I46" s="148">
        <f>G46/F46</f>
        <v>1.1604784091454921</v>
      </c>
      <c r="J46" s="151">
        <f>[1]retention!G2</f>
        <v>0.72699999999999998</v>
      </c>
      <c r="K46" s="148">
        <f>[1]retention!F2</f>
        <v>0.73667262969588554</v>
      </c>
      <c r="L46" s="150" t="str">
        <f>IF(([1]retention!E2&gt;=20),"NO",[1]retention!E2)</f>
        <v>NO</v>
      </c>
      <c r="M46" s="152">
        <f>K46/J46</f>
        <v>1.0133048551525248</v>
      </c>
      <c r="N46" s="153">
        <f>'[1]average earnings'!G2</f>
        <v>8068</v>
      </c>
      <c r="O46" s="153">
        <f>'[1]average earnings'!F2</f>
        <v>8312.5099042821148</v>
      </c>
      <c r="P46" s="150" t="str">
        <f>IF('[1]average earnings'!E2&gt;=320,"NO",'[1]average earnings'!E2)</f>
        <v>NO</v>
      </c>
      <c r="Q46" s="152">
        <f>O46/N46</f>
        <v>1.0303061358802819</v>
      </c>
      <c r="R46" s="154">
        <f>'[1]most in need'!H2</f>
        <v>2.9</v>
      </c>
      <c r="S46" s="154">
        <f>'[1]most in need'!G2</f>
        <v>3.2273720633764342</v>
      </c>
      <c r="T46" s="155">
        <f t="shared" ref="T46:T84" si="0">S46/R46</f>
        <v>1.1128869184056671</v>
      </c>
      <c r="U46" s="156">
        <f>SUM(COUNTIF(G46,"&lt;.379"),COUNTIF(K46,"&lt;.569"),COUNTIF(O46,"&lt;6379"),COUNTIF(S46,"&lt;2.34"))</f>
        <v>0</v>
      </c>
      <c r="V46" s="157">
        <f>SUM(COUNTIF(I46,"&lt;80%"),COUNTIF(M46,"&lt;80%"),COUNTIF(Q46,"&lt;80 %"),COUNTIF(T46,"&lt;80%"))</f>
        <v>0</v>
      </c>
    </row>
    <row r="47" spans="1:22" ht="16.5" thickTop="1" thickBot="1" x14ac:dyDescent="0.3">
      <c r="A47" s="2">
        <f>[1]PY2016FINALQPR!D3</f>
        <v>2</v>
      </c>
      <c r="B47" s="146">
        <f>[1]PY2016FINALQPR!C3</f>
        <v>6</v>
      </c>
      <c r="C47" s="46">
        <f>[1]PY2016FINALQPR!A3</f>
        <v>144</v>
      </c>
      <c r="D47" s="21" t="str">
        <f>[1]PY2016FINALQPR!E3</f>
        <v>ANPPM</v>
      </c>
      <c r="E47" s="147">
        <f t="shared" ref="E47:E85" si="1">(I47+M47+Q47+T47)/4</f>
        <v>0.96811680176337411</v>
      </c>
      <c r="F47" s="148">
        <f>[1]ee!G3</f>
        <v>0.42599999999999999</v>
      </c>
      <c r="G47" s="149">
        <f>[1]ee!F3</f>
        <v>0.34572490706319703</v>
      </c>
      <c r="H47" s="150" t="str">
        <f>IF(([1]ee!E3&gt;=20),"NO",[1]ee!E3)</f>
        <v>NO</v>
      </c>
      <c r="I47" s="148">
        <f>G47/F47</f>
        <v>0.81156081470234043</v>
      </c>
      <c r="J47" s="158">
        <f>[1]retention!G3</f>
        <v>0.76500000000000001</v>
      </c>
      <c r="K47" s="148">
        <f>[1]retention!F3</f>
        <v>0.828125</v>
      </c>
      <c r="L47" s="150" t="str">
        <f>IF(([1]retention!E3&gt;=20),"NO",[1]retention!E3)</f>
        <v>NO</v>
      </c>
      <c r="M47" s="152">
        <f>K47/J47</f>
        <v>1.082516339869281</v>
      </c>
      <c r="N47" s="153">
        <f>'[1]average earnings'!G3</f>
        <v>7788</v>
      </c>
      <c r="O47" s="153">
        <f>'[1]average earnings'!F3</f>
        <v>7311.794901960784</v>
      </c>
      <c r="P47" s="150" t="str">
        <f>IF('[1]average earnings'!E3&gt;=20,"NO",'[1]average earnings'!E3)</f>
        <v>NO</v>
      </c>
      <c r="Q47" s="152">
        <f>O47/N47</f>
        <v>0.93885399357483101</v>
      </c>
      <c r="R47" s="154">
        <f>'[1]most in need'!H3</f>
        <v>2.9</v>
      </c>
      <c r="S47" s="154">
        <f>'[1]most in need'!G3</f>
        <v>3.0146545708304258</v>
      </c>
      <c r="T47" s="155">
        <f t="shared" si="0"/>
        <v>1.0395360589070435</v>
      </c>
      <c r="U47" s="156">
        <f t="shared" ref="U47:U85" si="2">SUM(COUNTIF(G47,"&lt;.379"),COUNTIF(K47,"&lt;.569"),COUNTIF(O47,"&lt;6379"),COUNTIF(S47,"&lt;2.34"))</f>
        <v>1</v>
      </c>
      <c r="V47" s="157">
        <f t="shared" ref="V47:V85" si="3">SUM(COUNTIF(I47,"&lt;80%"),COUNTIF(M47,"&lt;80%"),COUNTIF(Q47,"&lt;80 %"),COUNTIF(T47,"&lt;80%"))</f>
        <v>0</v>
      </c>
    </row>
    <row r="48" spans="1:22" ht="16.5" thickTop="1" thickBot="1" x14ac:dyDescent="0.3">
      <c r="A48" s="2">
        <f>[1]PY2016FINALQPR!D4</f>
        <v>3</v>
      </c>
      <c r="B48" s="146">
        <f>[1]PY2016FINALQPR!C4</f>
        <v>1</v>
      </c>
      <c r="C48" s="46">
        <f>[1]PY2016FINALQPR!A4</f>
        <v>159</v>
      </c>
      <c r="D48" s="21" t="str">
        <f>[1]PY2016FINALQPR!E4</f>
        <v>ATD</v>
      </c>
      <c r="E48" s="147">
        <f t="shared" si="1"/>
        <v>1.0525926684915552</v>
      </c>
      <c r="F48" s="148">
        <f>[1]ee!G4</f>
        <v>0.56999999999999995</v>
      </c>
      <c r="G48" s="149">
        <f>[1]ee!F4</f>
        <v>0.52212389380530977</v>
      </c>
      <c r="H48" s="150" t="str">
        <f>IF(([1]ee!E4&gt;=20),"NO",[1]ee!E4)</f>
        <v>NO</v>
      </c>
      <c r="I48" s="148">
        <f>G48/F48</f>
        <v>0.91600683123738569</v>
      </c>
      <c r="J48" s="158">
        <f>[1]retention!G4</f>
        <v>0.71599999999999897</v>
      </c>
      <c r="K48" s="148">
        <f>[1]retention!F4</f>
        <v>0.70769230769230773</v>
      </c>
      <c r="L48" s="150" t="str">
        <f>IF(([1]retention!E4&gt;=20),"NO",[1]retention!E4)</f>
        <v>NO</v>
      </c>
      <c r="M48" s="152">
        <f>K48/J48</f>
        <v>0.98839707778255415</v>
      </c>
      <c r="N48" s="153">
        <f>'[1]average earnings'!G4</f>
        <v>8210</v>
      </c>
      <c r="O48" s="153">
        <f>'[1]average earnings'!F4</f>
        <v>9887.0132608695658</v>
      </c>
      <c r="P48" s="150" t="str">
        <f>IF('[1]average earnings'!E4&gt;=20,"NO",'[1]average earnings'!E4)</f>
        <v>NO</v>
      </c>
      <c r="Q48" s="152">
        <f>O48/N48</f>
        <v>1.2042647089975111</v>
      </c>
      <c r="R48" s="154">
        <f>'[1]most in need'!H4</f>
        <v>2.76</v>
      </c>
      <c r="S48" s="154">
        <f>'[1]most in need'!G4</f>
        <v>3.0406976744186047</v>
      </c>
      <c r="T48" s="155">
        <f t="shared" si="0"/>
        <v>1.10170205594877</v>
      </c>
      <c r="U48" s="156">
        <f t="shared" si="2"/>
        <v>0</v>
      </c>
      <c r="V48" s="157">
        <f t="shared" si="3"/>
        <v>0</v>
      </c>
    </row>
    <row r="49" spans="1:22" ht="16.5" thickTop="1" thickBot="1" x14ac:dyDescent="0.3">
      <c r="A49" s="2">
        <f>[1]PY2016FINALQPR!D5</f>
        <v>4</v>
      </c>
      <c r="B49" s="146">
        <f>[1]PY2016FINALQPR!C5</f>
        <v>5</v>
      </c>
      <c r="C49" s="46">
        <f>[1]PY2016FINALQPR!A5</f>
        <v>145</v>
      </c>
      <c r="D49" s="21" t="str">
        <f>[1]PY2016FINALQPR!E5</f>
        <v>Easter Seals</v>
      </c>
      <c r="E49" s="147">
        <f t="shared" si="1"/>
        <v>1.0407797204689864</v>
      </c>
      <c r="F49" s="148">
        <f>[1]ee!G5</f>
        <v>0.54600000000000004</v>
      </c>
      <c r="G49" s="149">
        <f>[1]ee!F5</f>
        <v>0.53703703703703709</v>
      </c>
      <c r="H49" s="150" t="str">
        <f>IF(([1]ee!E5&gt;=20),"NO",[1]ee!E5)</f>
        <v>NO</v>
      </c>
      <c r="I49" s="148">
        <f t="shared" ref="I49:I85" si="4">G49/F49</f>
        <v>0.98358431691765025</v>
      </c>
      <c r="J49" s="158">
        <f>[1]retention!G5</f>
        <v>0.78</v>
      </c>
      <c r="K49" s="148">
        <f>[1]retention!F5</f>
        <v>0.716374269005848</v>
      </c>
      <c r="L49" s="150" t="str">
        <f>IF(([1]retention!E5&gt;=20),"NO",[1]retention!E5)</f>
        <v>NO</v>
      </c>
      <c r="M49" s="152">
        <f t="shared" ref="M49:M85" si="5">K49/J49</f>
        <v>0.91842855000749735</v>
      </c>
      <c r="N49" s="153">
        <f>'[1]average earnings'!G5</f>
        <v>8557</v>
      </c>
      <c r="O49" s="153">
        <f>'[1]average earnings'!F5</f>
        <v>10360.995869565217</v>
      </c>
      <c r="P49" s="150" t="str">
        <f>IF('[1]average earnings'!E5&gt;=20,"NO",'[1]average earnings'!E5)</f>
        <v>NO</v>
      </c>
      <c r="Q49" s="152">
        <f t="shared" ref="Q49:Q85" si="6">O49/N49</f>
        <v>1.2108210669119104</v>
      </c>
      <c r="R49" s="154">
        <f>'[1]most in need'!H5</f>
        <v>2.85</v>
      </c>
      <c r="S49" s="154">
        <f>'[1]most in need'!G5</f>
        <v>2.9933121019108282</v>
      </c>
      <c r="T49" s="155">
        <f t="shared" si="0"/>
        <v>1.0502849480388869</v>
      </c>
      <c r="U49" s="156">
        <f t="shared" si="2"/>
        <v>0</v>
      </c>
      <c r="V49" s="157">
        <f t="shared" si="3"/>
        <v>0</v>
      </c>
    </row>
    <row r="50" spans="1:22" ht="16.5" thickTop="1" thickBot="1" x14ac:dyDescent="0.3">
      <c r="A50" s="2">
        <f>[1]PY2016FINALQPR!D6</f>
        <v>5</v>
      </c>
      <c r="B50" s="146">
        <f>[1]PY2016FINALQPR!C6</f>
        <v>3</v>
      </c>
      <c r="C50" s="46">
        <f>[1]PY2016FINALQPR!A6</f>
        <v>146</v>
      </c>
      <c r="D50" s="21" t="str">
        <f>[1]PY2016FINALQPR!E6</f>
        <v>Experience Works</v>
      </c>
      <c r="E50" s="147">
        <f t="shared" si="1"/>
        <v>0.93946690215375206</v>
      </c>
      <c r="F50" s="148">
        <f>[1]ee!G6</f>
        <v>0.49299999999999999</v>
      </c>
      <c r="G50" s="149">
        <f>[1]ee!F6</f>
        <v>0.39744155271283632</v>
      </c>
      <c r="H50" s="150" t="str">
        <f>IF(([1]ee!E6&gt;=20),"NO",[1]ee!E6)</f>
        <v>NO</v>
      </c>
      <c r="I50" s="148">
        <f t="shared" si="4"/>
        <v>0.80616947811934347</v>
      </c>
      <c r="J50" s="158">
        <f>[1]retention!G6</f>
        <v>0.753</v>
      </c>
      <c r="K50" s="148">
        <f>[1]retention!F6</f>
        <v>0.68341307814992025</v>
      </c>
      <c r="L50" s="150" t="str">
        <f>IF(([1]retention!E6&gt;=20),"NO",[1]retention!E6)</f>
        <v>NO</v>
      </c>
      <c r="M50" s="152">
        <f t="shared" si="5"/>
        <v>0.90758708917652087</v>
      </c>
      <c r="N50" s="153">
        <f>'[1]average earnings'!G6</f>
        <v>7673</v>
      </c>
      <c r="O50" s="153">
        <f>'[1]average earnings'!F6</f>
        <v>7962.6068961352657</v>
      </c>
      <c r="P50" s="150" t="str">
        <f>IF('[1]average earnings'!E6&gt;=20,"NO",'[1]average earnings'!E6)</f>
        <v>NO</v>
      </c>
      <c r="Q50" s="152">
        <f t="shared" si="6"/>
        <v>1.0377436330164558</v>
      </c>
      <c r="R50" s="154">
        <f>'[1]most in need'!H6</f>
        <v>2.9</v>
      </c>
      <c r="S50" s="154">
        <f>'[1]most in need'!G6</f>
        <v>2.9184654840777946</v>
      </c>
      <c r="T50" s="155">
        <f t="shared" si="0"/>
        <v>1.0063674083026879</v>
      </c>
      <c r="U50" s="156">
        <f t="shared" si="2"/>
        <v>0</v>
      </c>
      <c r="V50" s="157">
        <f t="shared" si="3"/>
        <v>0</v>
      </c>
    </row>
    <row r="51" spans="1:22" ht="16.5" thickTop="1" thickBot="1" x14ac:dyDescent="0.3">
      <c r="A51" s="2">
        <f>[1]PY2016FINALQPR!D7</f>
        <v>6</v>
      </c>
      <c r="B51" s="146">
        <f>[1]PY2016FINALQPR!C7</f>
        <v>2</v>
      </c>
      <c r="C51" s="46">
        <f>[1]PY2016FINALQPR!A7</f>
        <v>147</v>
      </c>
      <c r="D51" s="21" t="str">
        <f>[1]PY2016FINALQPR!E7</f>
        <v>Goodwill Industries</v>
      </c>
      <c r="E51" s="147">
        <f t="shared" si="1"/>
        <v>0.95592585024428411</v>
      </c>
      <c r="F51" s="148">
        <f>[1]ee!G7</f>
        <v>0.48</v>
      </c>
      <c r="G51" s="149">
        <f>[1]ee!F7</f>
        <v>0.38698010849909587</v>
      </c>
      <c r="H51" s="150" t="str">
        <f>IF(([1]ee!E7&gt;=20),"NO",[1]ee!E7)</f>
        <v>NO</v>
      </c>
      <c r="I51" s="148">
        <f t="shared" si="4"/>
        <v>0.80620855937311642</v>
      </c>
      <c r="J51" s="158">
        <f>[1]retention!G7</f>
        <v>0.74199999999999999</v>
      </c>
      <c r="K51" s="148">
        <f>[1]retention!F7</f>
        <v>0.77446808510638299</v>
      </c>
      <c r="L51" s="150" t="str">
        <f>IF(([1]retention!E7&gt;=20),"NO",[1]retention!E7)</f>
        <v>NO</v>
      </c>
      <c r="M51" s="152">
        <f t="shared" si="5"/>
        <v>1.0437575270975512</v>
      </c>
      <c r="N51" s="153">
        <f>'[1]average earnings'!G7</f>
        <v>7784</v>
      </c>
      <c r="O51" s="153">
        <f>'[1]average earnings'!F7</f>
        <v>7227.3798245614034</v>
      </c>
      <c r="P51" s="150" t="str">
        <f>IF('[1]average earnings'!E7&gt;=20,"NO",'[1]average earnings'!E7)</f>
        <v>NO</v>
      </c>
      <c r="Q51" s="152">
        <f t="shared" si="6"/>
        <v>0.92849175546780616</v>
      </c>
      <c r="R51" s="154">
        <f>'[1]most in need'!H7</f>
        <v>2.9</v>
      </c>
      <c r="S51" s="154">
        <f>'[1]most in need'!G7</f>
        <v>3.0312121212121212</v>
      </c>
      <c r="T51" s="155">
        <f t="shared" si="0"/>
        <v>1.0452455590386625</v>
      </c>
      <c r="U51" s="156">
        <f t="shared" si="2"/>
        <v>0</v>
      </c>
      <c r="V51" s="157">
        <f t="shared" si="3"/>
        <v>0</v>
      </c>
    </row>
    <row r="52" spans="1:22" ht="16.5" thickTop="1" thickBot="1" x14ac:dyDescent="0.3">
      <c r="A52" s="2">
        <f>[1]PY2016FINALQPR!D8</f>
        <v>7</v>
      </c>
      <c r="B52" s="146">
        <f>[1]PY2016FINALQPR!C8</f>
        <v>0</v>
      </c>
      <c r="C52" s="46">
        <f>[1]PY2016FINALQPR!A8</f>
        <v>162</v>
      </c>
      <c r="D52" s="21" t="str">
        <f>[1]PY2016FINALQPR!E8</f>
        <v>IIDS[S]</v>
      </c>
      <c r="E52" s="147" t="s">
        <v>35</v>
      </c>
      <c r="F52" s="148">
        <f>[1]ee!G8</f>
        <v>0</v>
      </c>
      <c r="G52" s="159">
        <f>[1]ee!F8</f>
        <v>0</v>
      </c>
      <c r="H52" s="150">
        <f>IF(([1]ee!E8&gt;=20),"NO",[1]ee!E8)</f>
        <v>1</v>
      </c>
      <c r="I52" s="148" t="s">
        <v>35</v>
      </c>
      <c r="J52" s="158">
        <f>[1]retention!G8</f>
        <v>0</v>
      </c>
      <c r="K52" s="148" t="str">
        <f>[1]retention!F8</f>
        <v>N/A</v>
      </c>
      <c r="L52" s="150">
        <f>IF(([1]retention!E8&gt;=20),"NO",[1]retention!E8)</f>
        <v>0</v>
      </c>
      <c r="M52" s="152" t="s">
        <v>35</v>
      </c>
      <c r="N52" s="153">
        <f>'[1]average earnings'!G8</f>
        <v>0</v>
      </c>
      <c r="O52" s="153" t="str">
        <f>'[1]average earnings'!F8</f>
        <v>N/A</v>
      </c>
      <c r="P52" s="150">
        <f>IF('[1]average earnings'!E8&gt;=20,"NO",'[1]average earnings'!E8)</f>
        <v>0</v>
      </c>
      <c r="Q52" s="152" t="s">
        <v>35</v>
      </c>
      <c r="R52" s="154">
        <f>'[1]most in need'!H8</f>
        <v>0</v>
      </c>
      <c r="S52" s="154">
        <f>'[1]most in need'!G8</f>
        <v>1.8048780487804879</v>
      </c>
      <c r="T52" s="155" t="s">
        <v>35</v>
      </c>
      <c r="U52" s="156">
        <f t="shared" si="2"/>
        <v>2</v>
      </c>
      <c r="V52" s="157">
        <f t="shared" si="3"/>
        <v>0</v>
      </c>
    </row>
    <row r="53" spans="1:22" ht="16.5" thickTop="1" thickBot="1" x14ac:dyDescent="0.3">
      <c r="A53" s="2">
        <f>[1]PY2016FINALQPR!D9</f>
        <v>8</v>
      </c>
      <c r="B53" s="146">
        <f>[1]PY2016FINALQPR!C9</f>
        <v>5</v>
      </c>
      <c r="C53" s="46">
        <f>[1]PY2016FINALQPR!A9</f>
        <v>149</v>
      </c>
      <c r="D53" s="21" t="str">
        <f>[1]PY2016FINALQPR!E9</f>
        <v>Mature Services</v>
      </c>
      <c r="E53" s="147">
        <f t="shared" si="1"/>
        <v>0.96324989324608401</v>
      </c>
      <c r="F53" s="148">
        <f>[1]ee!G9</f>
        <v>0.48</v>
      </c>
      <c r="G53" s="149">
        <f>[1]ee!F9</f>
        <v>0.41496598639455784</v>
      </c>
      <c r="H53" s="150" t="str">
        <f>IF(([1]ee!E9&gt;=20),"NO",[1]ee!E9)</f>
        <v>NO</v>
      </c>
      <c r="I53" s="148">
        <f t="shared" si="4"/>
        <v>0.86451247165532885</v>
      </c>
      <c r="J53" s="158">
        <f>[1]retention!G9</f>
        <v>0.70799999999999996</v>
      </c>
      <c r="K53" s="148">
        <f>[1]retention!F9</f>
        <v>0.70270270270270274</v>
      </c>
      <c r="L53" s="150" t="str">
        <f>IF(([1]retention!E9&gt;=20),"NO",[1]retention!E9)</f>
        <v>NO</v>
      </c>
      <c r="M53" s="152">
        <f t="shared" si="5"/>
        <v>0.99251794167048413</v>
      </c>
      <c r="N53" s="153">
        <f>'[1]average earnings'!G9</f>
        <v>7608</v>
      </c>
      <c r="O53" s="153">
        <f>'[1]average earnings'!F9</f>
        <v>7038.6051923076921</v>
      </c>
      <c r="P53" s="150" t="str">
        <f>IF('[1]average earnings'!E9&gt;=20,"NO",'[1]average earnings'!E9)</f>
        <v>NO</v>
      </c>
      <c r="Q53" s="152">
        <f t="shared" si="6"/>
        <v>0.92515841118660513</v>
      </c>
      <c r="R53" s="154">
        <f>'[1]most in need'!H9</f>
        <v>2.9</v>
      </c>
      <c r="S53" s="154">
        <f>'[1]most in need'!G9</f>
        <v>3.1053511705685617</v>
      </c>
      <c r="T53" s="155">
        <f t="shared" si="0"/>
        <v>1.0708107484719178</v>
      </c>
      <c r="U53" s="156">
        <f t="shared" si="2"/>
        <v>0</v>
      </c>
      <c r="V53" s="157">
        <f t="shared" si="3"/>
        <v>0</v>
      </c>
    </row>
    <row r="54" spans="1:22" ht="16.5" thickTop="1" thickBot="1" x14ac:dyDescent="0.3">
      <c r="A54" s="2">
        <f>[1]PY2016FINALQPR!D10</f>
        <v>9</v>
      </c>
      <c r="B54" s="146">
        <f>[1]PY2016FINALQPR!C10</f>
        <v>1</v>
      </c>
      <c r="C54" s="46">
        <f>[1]PY2016FINALQPR!A10</f>
        <v>150</v>
      </c>
      <c r="D54" s="21" t="str">
        <f>[1]PY2016FINALQPR!E10</f>
        <v>National Able Network</v>
      </c>
      <c r="E54" s="147">
        <f t="shared" si="1"/>
        <v>0.78873469128201534</v>
      </c>
      <c r="F54" s="148">
        <f>[1]ee!G10</f>
        <v>0.55500000000000005</v>
      </c>
      <c r="G54" s="149">
        <f>[1]ee!F10</f>
        <v>0.24489795918367346</v>
      </c>
      <c r="H54" s="150" t="str">
        <f>IF(([1]ee!E10&gt;=20),"NO",[1]ee!E10)</f>
        <v>NO</v>
      </c>
      <c r="I54" s="148">
        <f t="shared" si="4"/>
        <v>0.44125758411472693</v>
      </c>
      <c r="J54" s="158">
        <f>[1]retention!G10</f>
        <v>0.78</v>
      </c>
      <c r="K54" s="148">
        <f>[1]retention!F10</f>
        <v>0.56470588235294117</v>
      </c>
      <c r="L54" s="150" t="str">
        <f>IF(([1]retention!E10&gt;=20),"NO",[1]retention!E10)</f>
        <v>NO</v>
      </c>
      <c r="M54" s="152">
        <f t="shared" si="5"/>
        <v>0.72398190045248867</v>
      </c>
      <c r="N54" s="153">
        <f>'[1]average earnings'!G10</f>
        <v>7637</v>
      </c>
      <c r="O54" s="153">
        <f>'[1]average earnings'!F10</f>
        <v>7898.9904761904754</v>
      </c>
      <c r="P54" s="150" t="str">
        <f>IF('[1]average earnings'!E10&gt;=20,"NO",'[1]average earnings'!E10)</f>
        <v>NO</v>
      </c>
      <c r="Q54" s="152">
        <f t="shared" si="6"/>
        <v>1.0343054178591693</v>
      </c>
      <c r="R54" s="154">
        <f>'[1]most in need'!H10</f>
        <v>2.9</v>
      </c>
      <c r="S54" s="154">
        <f>'[1]most in need'!G10</f>
        <v>2.7706422018348622</v>
      </c>
      <c r="T54" s="155">
        <f t="shared" si="0"/>
        <v>0.9553938627016767</v>
      </c>
      <c r="U54" s="156">
        <f t="shared" si="2"/>
        <v>2</v>
      </c>
      <c r="V54" s="157">
        <f t="shared" si="3"/>
        <v>2</v>
      </c>
    </row>
    <row r="55" spans="1:22" ht="16.5" thickTop="1" thickBot="1" x14ac:dyDescent="0.3">
      <c r="A55" s="2">
        <f>[1]PY2016FINALQPR!D11</f>
        <v>10</v>
      </c>
      <c r="B55" s="146">
        <f>[1]PY2016FINALQPR!C11</f>
        <v>6</v>
      </c>
      <c r="C55" s="46">
        <f>[1]PY2016FINALQPR!A11</f>
        <v>151</v>
      </c>
      <c r="D55" s="21" t="str">
        <f>[1]PY2016FINALQPR!E11</f>
        <v>NAPCA [S]</v>
      </c>
      <c r="E55" s="147">
        <f t="shared" si="1"/>
        <v>0.99215653950291749</v>
      </c>
      <c r="F55" s="148">
        <f>[1]ee!G11</f>
        <v>0.46700000000000003</v>
      </c>
      <c r="G55" s="149">
        <f>[1]ee!F11</f>
        <v>0.36363636363636365</v>
      </c>
      <c r="H55" s="150" t="str">
        <f>IF(([1]ee!E11&gt;=20),"NO",[1]ee!E11)</f>
        <v>NO</v>
      </c>
      <c r="I55" s="148">
        <f t="shared" si="4"/>
        <v>0.77866459022775936</v>
      </c>
      <c r="J55" s="158">
        <f>[1]retention!G11</f>
        <v>0.69700000000000006</v>
      </c>
      <c r="K55" s="148">
        <f>[1]retention!F11</f>
        <v>0.77611940298507465</v>
      </c>
      <c r="L55" s="150" t="str">
        <f>IF(([1]retention!E11&gt;=20),"NO",[1]retention!E11)</f>
        <v>NO</v>
      </c>
      <c r="M55" s="152">
        <f t="shared" si="5"/>
        <v>1.1135142080130194</v>
      </c>
      <c r="N55" s="153">
        <f>'[1]average earnings'!G11</f>
        <v>7987</v>
      </c>
      <c r="O55" s="153">
        <f>'[1]average earnings'!F11</f>
        <v>9030.988163265305</v>
      </c>
      <c r="P55" s="150" t="str">
        <f>IF('[1]average earnings'!E11&gt;=20,"NO",'[1]average earnings'!E11)</f>
        <v>NO</v>
      </c>
      <c r="Q55" s="152">
        <f t="shared" si="6"/>
        <v>1.1307109256623644</v>
      </c>
      <c r="R55" s="154">
        <f>'[1]most in need'!H11</f>
        <v>2.75</v>
      </c>
      <c r="S55" s="154">
        <f>'[1]most in need'!G11</f>
        <v>2.6007751937984498</v>
      </c>
      <c r="T55" s="155">
        <f t="shared" si="0"/>
        <v>0.94573643410852715</v>
      </c>
      <c r="U55" s="156">
        <f t="shared" si="2"/>
        <v>1</v>
      </c>
      <c r="V55" s="157">
        <f t="shared" si="3"/>
        <v>1</v>
      </c>
    </row>
    <row r="56" spans="1:22" ht="16.5" thickTop="1" thickBot="1" x14ac:dyDescent="0.3">
      <c r="A56" s="2">
        <f>[1]PY2016FINALQPR!D12</f>
        <v>11</v>
      </c>
      <c r="B56" s="146">
        <f>[1]PY2016FINALQPR!C12</f>
        <v>6</v>
      </c>
      <c r="C56" s="46">
        <f>[1]PY2016FINALQPR!A12</f>
        <v>161</v>
      </c>
      <c r="D56" s="21" t="str">
        <f>[1]PY2016FINALQPR!E12</f>
        <v>NAPCA[G]</v>
      </c>
      <c r="E56" s="147">
        <f t="shared" si="1"/>
        <v>1.0336387736139903</v>
      </c>
      <c r="F56" s="148">
        <f>[1]ee!G12</f>
        <v>0.46700000000000003</v>
      </c>
      <c r="G56" s="149">
        <f>[1]ee!F12</f>
        <v>0.34848484848484851</v>
      </c>
      <c r="H56" s="150" t="str">
        <f>IF(([1]ee!E12&gt;=20),"NO",[1]ee!E12)</f>
        <v>NO</v>
      </c>
      <c r="I56" s="148">
        <f t="shared" si="4"/>
        <v>0.74622023230160273</v>
      </c>
      <c r="J56" s="158">
        <f>[1]retention!G12</f>
        <v>0.71499999999999997</v>
      </c>
      <c r="K56" s="148">
        <f>[1]retention!F12</f>
        <v>0.72413793103448276</v>
      </c>
      <c r="L56" s="150" t="str">
        <f>IF(([1]retention!E12&gt;=20),"NO",[1]retention!E12)</f>
        <v>NO</v>
      </c>
      <c r="M56" s="152">
        <f t="shared" si="5"/>
        <v>1.0127803231251506</v>
      </c>
      <c r="N56" s="153">
        <f>'[1]average earnings'!G12</f>
        <v>8624</v>
      </c>
      <c r="O56" s="153">
        <f>'[1]average earnings'!F12</f>
        <v>12362.403</v>
      </c>
      <c r="P56" s="150" t="str">
        <f>IF('[1]average earnings'!E12&gt;=20,"NO",'[1]average earnings'!E12)</f>
        <v>NO</v>
      </c>
      <c r="Q56" s="152">
        <f t="shared" si="6"/>
        <v>1.4334882884972171</v>
      </c>
      <c r="R56" s="154">
        <f>'[1]most in need'!H12</f>
        <v>2.66</v>
      </c>
      <c r="S56" s="154">
        <f>'[1]most in need'!G12</f>
        <v>2.5058962264150941</v>
      </c>
      <c r="T56" s="155">
        <f t="shared" si="0"/>
        <v>0.94206625053199022</v>
      </c>
      <c r="U56" s="156">
        <f t="shared" si="2"/>
        <v>1</v>
      </c>
      <c r="V56" s="157">
        <f t="shared" si="3"/>
        <v>1</v>
      </c>
    </row>
    <row r="57" spans="1:22" ht="16.5" thickTop="1" thickBot="1" x14ac:dyDescent="0.3">
      <c r="A57" s="2">
        <f>[1]PY2016FINALQPR!D13</f>
        <v>12</v>
      </c>
      <c r="B57" s="146">
        <f>[1]PY2016FINALQPR!C13</f>
        <v>2</v>
      </c>
      <c r="C57" s="46">
        <f>[1]PY2016FINALQPR!A13</f>
        <v>152</v>
      </c>
      <c r="D57" s="21" t="str">
        <f>[1]PY2016FINALQPR!E13</f>
        <v>NCBA</v>
      </c>
      <c r="E57" s="147">
        <f t="shared" si="1"/>
        <v>1.0458184305451295</v>
      </c>
      <c r="F57" s="148">
        <f>[1]ee!G13</f>
        <v>0.56999999999999995</v>
      </c>
      <c r="G57" s="149">
        <f>[1]ee!F13</f>
        <v>0.58831710709318497</v>
      </c>
      <c r="H57" s="150" t="str">
        <f>IF(([1]ee!E13&gt;=20),"NO",[1]ee!E13)</f>
        <v>NO</v>
      </c>
      <c r="I57" s="148">
        <f t="shared" si="4"/>
        <v>1.032135275602079</v>
      </c>
      <c r="J57" s="158">
        <f>[1]retention!G13</f>
        <v>0.78</v>
      </c>
      <c r="K57" s="148">
        <f>[1]retention!F13</f>
        <v>0.89821882951653942</v>
      </c>
      <c r="L57" s="150" t="str">
        <f>IF(([1]retention!E13&gt;=20),"NO",[1]retention!E13)</f>
        <v>NO</v>
      </c>
      <c r="M57" s="152">
        <f t="shared" si="5"/>
        <v>1.1515626019442813</v>
      </c>
      <c r="N57" s="153">
        <f>'[1]average earnings'!G13</f>
        <v>7458</v>
      </c>
      <c r="O57" s="153">
        <f>'[1]average earnings'!F13</f>
        <v>7085.2233819241983</v>
      </c>
      <c r="P57" s="150" t="str">
        <f>IF('[1]average earnings'!E13&gt;=20,"NO",'[1]average earnings'!E13)</f>
        <v>NO</v>
      </c>
      <c r="Q57" s="152">
        <f t="shared" si="6"/>
        <v>0.95001654356720278</v>
      </c>
      <c r="R57" s="154">
        <f>'[1]most in need'!H13</f>
        <v>2.9</v>
      </c>
      <c r="S57" s="154">
        <f>'[1]most in need'!G13</f>
        <v>3.0437219730941703</v>
      </c>
      <c r="T57" s="155">
        <f t="shared" si="0"/>
        <v>1.0495593010669553</v>
      </c>
      <c r="U57" s="156">
        <f t="shared" si="2"/>
        <v>0</v>
      </c>
      <c r="V57" s="157">
        <f t="shared" si="3"/>
        <v>0</v>
      </c>
    </row>
    <row r="58" spans="1:22" ht="16.5" thickTop="1" thickBot="1" x14ac:dyDescent="0.3">
      <c r="A58" s="2">
        <f>[1]PY2016FINALQPR!D14</f>
        <v>13</v>
      </c>
      <c r="B58" s="146">
        <f>[1]PY2016FINALQPR!C14</f>
        <v>2</v>
      </c>
      <c r="C58" s="46">
        <f>[1]PY2016FINALQPR!A14</f>
        <v>153</v>
      </c>
      <c r="D58" s="21" t="str">
        <f>[1]PY2016FINALQPR!E14</f>
        <v>NCOA</v>
      </c>
      <c r="E58" s="147">
        <f t="shared" si="1"/>
        <v>0.96201171381895711</v>
      </c>
      <c r="F58" s="148">
        <f>[1]ee!G14</f>
        <v>0.52200000000000002</v>
      </c>
      <c r="G58" s="149">
        <f>[1]ee!F14</f>
        <v>0.45376486129458388</v>
      </c>
      <c r="H58" s="150" t="str">
        <f>IF(([1]ee!E14&gt;=20),"NO",[1]ee!E14)</f>
        <v>NO</v>
      </c>
      <c r="I58" s="148">
        <f t="shared" si="4"/>
        <v>0.86928134347621433</v>
      </c>
      <c r="J58" s="158">
        <f>[1]retention!G14</f>
        <v>0.72699999999999998</v>
      </c>
      <c r="K58" s="148">
        <f>[1]retention!F14</f>
        <v>0.69299552906110284</v>
      </c>
      <c r="L58" s="150" t="str">
        <f>IF(([1]retention!E14&gt;=20),"NO",[1]retention!E14)</f>
        <v>NO</v>
      </c>
      <c r="M58" s="152">
        <f t="shared" si="5"/>
        <v>0.95322631232613875</v>
      </c>
      <c r="N58" s="153">
        <f>'[1]average earnings'!G14</f>
        <v>7707</v>
      </c>
      <c r="O58" s="153">
        <f>'[1]average earnings'!F14</f>
        <v>7542.7104899777287</v>
      </c>
      <c r="P58" s="150" t="str">
        <f>IF('[1]average earnings'!E14&gt;=20,"NO",'[1]average earnings'!E14)</f>
        <v>NO</v>
      </c>
      <c r="Q58" s="152">
        <f t="shared" si="6"/>
        <v>0.97868307901618379</v>
      </c>
      <c r="R58" s="154">
        <f>'[1]most in need'!H14</f>
        <v>2.9</v>
      </c>
      <c r="S58" s="154">
        <f>'[1]most in need'!G14</f>
        <v>3.0358827493261455</v>
      </c>
      <c r="T58" s="155">
        <f t="shared" si="0"/>
        <v>1.0468561204572917</v>
      </c>
      <c r="U58" s="156">
        <f t="shared" si="2"/>
        <v>0</v>
      </c>
      <c r="V58" s="157">
        <f t="shared" si="3"/>
        <v>0</v>
      </c>
    </row>
    <row r="59" spans="1:22" ht="16.5" thickTop="1" thickBot="1" x14ac:dyDescent="0.3">
      <c r="A59" s="2">
        <f>[1]PY2016FINALQPR!D15</f>
        <v>14</v>
      </c>
      <c r="B59" s="146">
        <f>[1]PY2016FINALQPR!C15</f>
        <v>4</v>
      </c>
      <c r="C59" s="46">
        <f>[1]PY2016FINALQPR!A15</f>
        <v>154</v>
      </c>
      <c r="D59" s="21" t="str">
        <f>[1]PY2016FINALQPR!E15</f>
        <v>NICOA[S]</v>
      </c>
      <c r="E59" s="147">
        <f t="shared" si="1"/>
        <v>0.82407096822865256</v>
      </c>
      <c r="F59" s="148">
        <f>[1]ee!G15</f>
        <v>0.39899999999999997</v>
      </c>
      <c r="G59" s="149">
        <f>[1]ee!F15</f>
        <v>0.25974025974025972</v>
      </c>
      <c r="H59" s="150" t="str">
        <f>IF(([1]ee!E15&gt;=20),"NO",[1]ee!E15)</f>
        <v>NO</v>
      </c>
      <c r="I59" s="148">
        <f t="shared" si="4"/>
        <v>0.65097809458711708</v>
      </c>
      <c r="J59" s="158">
        <f>[1]retention!G15</f>
        <v>0.65099999999999991</v>
      </c>
      <c r="K59" s="148">
        <f>[1]retention!F15</f>
        <v>0.65079365079365081</v>
      </c>
      <c r="L59" s="150" t="str">
        <f>IF(([1]retention!E15&gt;=20),"NO",[1]retention!E15)</f>
        <v>NO</v>
      </c>
      <c r="M59" s="152">
        <f t="shared" si="5"/>
        <v>0.99968302733279713</v>
      </c>
      <c r="N59" s="153">
        <f>'[1]average earnings'!G15</f>
        <v>7450</v>
      </c>
      <c r="O59" s="153">
        <f>'[1]average earnings'!F15</f>
        <v>4529.3045000000002</v>
      </c>
      <c r="P59" s="150" t="str">
        <f>IF('[1]average earnings'!E15&gt;=20,"NO",'[1]average earnings'!E15)</f>
        <v>NO</v>
      </c>
      <c r="Q59" s="152">
        <f t="shared" si="6"/>
        <v>0.6079603355704698</v>
      </c>
      <c r="R59" s="154">
        <f>'[1]most in need'!H15</f>
        <v>2.85</v>
      </c>
      <c r="S59" s="154">
        <f>'[1]most in need'!G15</f>
        <v>2.9573378839590445</v>
      </c>
      <c r="T59" s="155">
        <f t="shared" si="0"/>
        <v>1.0376624154242262</v>
      </c>
      <c r="U59" s="156">
        <f t="shared" si="2"/>
        <v>2</v>
      </c>
      <c r="V59" s="157">
        <f t="shared" si="3"/>
        <v>2</v>
      </c>
    </row>
    <row r="60" spans="1:22" ht="16.5" thickTop="1" thickBot="1" x14ac:dyDescent="0.3">
      <c r="A60" s="2">
        <f>[1]PY2016FINALQPR!D16</f>
        <v>15</v>
      </c>
      <c r="B60" s="146">
        <f>[1]PY2016FINALQPR!C16</f>
        <v>0</v>
      </c>
      <c r="C60" s="46">
        <f>[1]PY2016FINALQPR!A16</f>
        <v>163</v>
      </c>
      <c r="D60" s="21" t="str">
        <f>[1]PY2016FINALQPR!E16</f>
        <v>NOWCC</v>
      </c>
      <c r="E60" s="147" t="s">
        <v>35</v>
      </c>
      <c r="F60" s="148">
        <f>[1]ee!G16</f>
        <v>0</v>
      </c>
      <c r="G60" s="159">
        <f>[1]ee!F16</f>
        <v>0</v>
      </c>
      <c r="H60" s="150">
        <f>IF(([1]ee!E16&gt;=20),"NO",[1]ee!E16)</f>
        <v>9</v>
      </c>
      <c r="I60" s="148" t="s">
        <v>35</v>
      </c>
      <c r="J60" s="158">
        <f>[1]retention!G16</f>
        <v>0</v>
      </c>
      <c r="K60" s="148" t="str">
        <f>[1]retention!F16</f>
        <v>N/A</v>
      </c>
      <c r="L60" s="150">
        <f>IF(([1]retention!E16&gt;=20),"NO",[1]retention!E16)</f>
        <v>0</v>
      </c>
      <c r="M60" s="152" t="s">
        <v>35</v>
      </c>
      <c r="N60" s="153">
        <f>'[1]average earnings'!G16</f>
        <v>0</v>
      </c>
      <c r="O60" s="153" t="str">
        <f>'[1]average earnings'!F16</f>
        <v>N/A</v>
      </c>
      <c r="P60" s="150">
        <f>IF('[1]average earnings'!E16&gt;=20,"NO",'[1]average earnings'!E16)</f>
        <v>0</v>
      </c>
      <c r="Q60" s="152" t="s">
        <v>35</v>
      </c>
      <c r="R60" s="154">
        <f>'[1]most in need'!H16</f>
        <v>0</v>
      </c>
      <c r="S60" s="154">
        <f>'[1]most in need'!G16</f>
        <v>2.8769230769230769</v>
      </c>
      <c r="T60" s="155" t="s">
        <v>35</v>
      </c>
      <c r="U60" s="156">
        <f t="shared" si="2"/>
        <v>1</v>
      </c>
      <c r="V60" s="157">
        <f t="shared" si="3"/>
        <v>0</v>
      </c>
    </row>
    <row r="61" spans="1:22" ht="16.5" thickTop="1" thickBot="1" x14ac:dyDescent="0.3">
      <c r="A61" s="2">
        <f>[1]PY2016FINALQPR!D17</f>
        <v>16</v>
      </c>
      <c r="B61" s="146">
        <f>[1]PY2016FINALQPR!C17</f>
        <v>1</v>
      </c>
      <c r="C61" s="46">
        <f>[1]PY2016FINALQPR!A17</f>
        <v>155</v>
      </c>
      <c r="D61" s="21" t="str">
        <f>[1]PY2016FINALQPR!E17</f>
        <v>National Urban League</v>
      </c>
      <c r="E61" s="147">
        <f t="shared" si="1"/>
        <v>1.1573659370323641</v>
      </c>
      <c r="F61" s="148">
        <f>[1]ee!G17</f>
        <v>0.442</v>
      </c>
      <c r="G61" s="149">
        <f>[1]ee!F17</f>
        <v>0.54723127035830621</v>
      </c>
      <c r="H61" s="150" t="str">
        <f>IF(([1]ee!E17&gt;=20),"NO",[1]ee!E17)</f>
        <v>NO</v>
      </c>
      <c r="I61" s="148">
        <f t="shared" si="4"/>
        <v>1.238079797190738</v>
      </c>
      <c r="J61" s="158">
        <f>[1]retention!G17</f>
        <v>0.67799999999999994</v>
      </c>
      <c r="K61" s="148">
        <f>[1]retention!F17</f>
        <v>0.73469387755102045</v>
      </c>
      <c r="L61" s="150" t="str">
        <f>IF(([1]retention!E17&gt;=20),"NO",[1]retention!E17)</f>
        <v>NO</v>
      </c>
      <c r="M61" s="152">
        <f t="shared" si="5"/>
        <v>1.083619288423334</v>
      </c>
      <c r="N61" s="153">
        <f>'[1]average earnings'!G17</f>
        <v>8405</v>
      </c>
      <c r="O61" s="153">
        <f>'[1]average earnings'!F17</f>
        <v>10436.67358490566</v>
      </c>
      <c r="P61" s="150" t="str">
        <f>IF('[1]average earnings'!E17&gt;=20,"NO",'[1]average earnings'!E17)</f>
        <v>NO</v>
      </c>
      <c r="Q61" s="152">
        <f t="shared" si="6"/>
        <v>1.2417220208097157</v>
      </c>
      <c r="R61" s="154">
        <f>'[1]most in need'!H17</f>
        <v>2.9</v>
      </c>
      <c r="S61" s="154">
        <f>'[1]most in need'!G17</f>
        <v>3.091523660946438</v>
      </c>
      <c r="T61" s="155">
        <f t="shared" si="0"/>
        <v>1.0660426417056683</v>
      </c>
      <c r="U61" s="156">
        <f t="shared" si="2"/>
        <v>0</v>
      </c>
      <c r="V61" s="157">
        <f t="shared" si="3"/>
        <v>0</v>
      </c>
    </row>
    <row r="62" spans="1:22" ht="16.5" thickTop="1" thickBot="1" x14ac:dyDescent="0.3">
      <c r="A62" s="2">
        <f>[1]PY2016FINALQPR!D18</f>
        <v>17</v>
      </c>
      <c r="B62" s="146">
        <f>[1]PY2016FINALQPR!C18</f>
        <v>0</v>
      </c>
      <c r="C62" s="46">
        <f>[1]PY2016FINALQPR!A18</f>
        <v>164</v>
      </c>
      <c r="D62" s="21" t="str">
        <f>[1]PY2016FINALQPR!E18</f>
        <v>OAGB</v>
      </c>
      <c r="E62" s="147" t="s">
        <v>35</v>
      </c>
      <c r="F62" s="148">
        <f>[1]ee!G18</f>
        <v>0</v>
      </c>
      <c r="G62" s="149">
        <f>[1]ee!F18</f>
        <v>0.33333333333333331</v>
      </c>
      <c r="H62" s="150" t="str">
        <f>IF(([1]ee!E18&gt;=20),"NO",[1]ee!E18)</f>
        <v>NO</v>
      </c>
      <c r="I62" s="148" t="s">
        <v>35</v>
      </c>
      <c r="J62" s="158">
        <f>[1]retention!G18</f>
        <v>0</v>
      </c>
      <c r="K62" s="148" t="str">
        <f>[1]retention!F18</f>
        <v>N/A</v>
      </c>
      <c r="L62" s="150">
        <f>IF(([1]retention!E18&gt;=20),"NO",[1]retention!E18)</f>
        <v>0</v>
      </c>
      <c r="M62" s="152" t="s">
        <v>35</v>
      </c>
      <c r="N62" s="153">
        <f>'[1]average earnings'!G18</f>
        <v>0</v>
      </c>
      <c r="O62" s="153" t="str">
        <f>'[1]average earnings'!F18</f>
        <v>N/A</v>
      </c>
      <c r="P62" s="150">
        <f>IF('[1]average earnings'!E18&gt;=20,"NO",'[1]average earnings'!E18)</f>
        <v>0</v>
      </c>
      <c r="Q62" s="152" t="s">
        <v>35</v>
      </c>
      <c r="R62" s="154">
        <f>'[1]most in need'!H18</f>
        <v>0</v>
      </c>
      <c r="S62" s="154">
        <f>'[1]most in need'!G18</f>
        <v>2.9487179487179489</v>
      </c>
      <c r="T62" s="155" t="s">
        <v>35</v>
      </c>
      <c r="U62" s="156">
        <f t="shared" si="2"/>
        <v>1</v>
      </c>
      <c r="V62" s="157">
        <f t="shared" si="3"/>
        <v>0</v>
      </c>
    </row>
    <row r="63" spans="1:22" ht="16.5" thickTop="1" thickBot="1" x14ac:dyDescent="0.3">
      <c r="A63" s="2">
        <f>[1]PY2016FINALQPR!D19</f>
        <v>18</v>
      </c>
      <c r="B63" s="146">
        <f>[1]PY2016FINALQPR!C19</f>
        <v>4</v>
      </c>
      <c r="C63" s="46">
        <f>[1]PY2016FINALQPR!A19</f>
        <v>157</v>
      </c>
      <c r="D63" s="21" t="str">
        <f>[1]PY2016FINALQPR!E19</f>
        <v>SER Jobs for Progress</v>
      </c>
      <c r="E63" s="147">
        <f t="shared" si="1"/>
        <v>0.97956510305716615</v>
      </c>
      <c r="F63" s="148">
        <f>[1]ee!G19</f>
        <v>0.42499999999999999</v>
      </c>
      <c r="G63" s="149">
        <f>[1]ee!F19</f>
        <v>0.36861768368617681</v>
      </c>
      <c r="H63" s="150" t="str">
        <f>IF(([1]ee!E19&gt;=20),"NO",[1]ee!E19)</f>
        <v>NO</v>
      </c>
      <c r="I63" s="148">
        <f t="shared" si="4"/>
        <v>0.867335726320416</v>
      </c>
      <c r="J63" s="158">
        <f>[1]retention!G19</f>
        <v>0.68599999999999894</v>
      </c>
      <c r="K63" s="148">
        <f>[1]retention!F19</f>
        <v>0.57034220532319391</v>
      </c>
      <c r="L63" s="150" t="str">
        <f>IF(([1]retention!E19&gt;=20),"NO",[1]retention!E19)</f>
        <v>NO</v>
      </c>
      <c r="M63" s="152">
        <f t="shared" si="5"/>
        <v>0.83140263166646466</v>
      </c>
      <c r="N63" s="153">
        <f>'[1]average earnings'!G19</f>
        <v>7197</v>
      </c>
      <c r="O63" s="153">
        <f>'[1]average earnings'!F19</f>
        <v>8210.1486111111117</v>
      </c>
      <c r="P63" s="150" t="str">
        <f>IF('[1]average earnings'!E19&gt;=20,"NO",'[1]average earnings'!E19)</f>
        <v>NO</v>
      </c>
      <c r="Q63" s="152">
        <f t="shared" si="6"/>
        <v>1.1407737406017939</v>
      </c>
      <c r="R63" s="154">
        <f>'[1]most in need'!H19</f>
        <v>2.73</v>
      </c>
      <c r="S63" s="154">
        <f>'[1]most in need'!G19</f>
        <v>2.944982896237172</v>
      </c>
      <c r="T63" s="155">
        <f t="shared" si="0"/>
        <v>1.0787483136399898</v>
      </c>
      <c r="U63" s="156">
        <f t="shared" si="2"/>
        <v>1</v>
      </c>
      <c r="V63" s="157">
        <f t="shared" si="3"/>
        <v>0</v>
      </c>
    </row>
    <row r="64" spans="1:22" ht="16.5" thickTop="1" thickBot="1" x14ac:dyDescent="0.3">
      <c r="A64" s="2">
        <f>[1]PY2016FINALQPR!D20</f>
        <v>19</v>
      </c>
      <c r="B64" s="146">
        <f>[1]PY2016FINALQPR!C20</f>
        <v>2</v>
      </c>
      <c r="C64" s="46">
        <f>[1]PY2016FINALQPR!A20</f>
        <v>158</v>
      </c>
      <c r="D64" s="21" t="str">
        <f>[1]PY2016FINALQPR!E20</f>
        <v>Senior Service America</v>
      </c>
      <c r="E64" s="147">
        <f t="shared" si="1"/>
        <v>0.94394964105349932</v>
      </c>
      <c r="F64" s="148">
        <f>[1]ee!G20</f>
        <v>0.48499999999999999</v>
      </c>
      <c r="G64" s="149">
        <f>[1]ee!F20</f>
        <v>0.43740722414646216</v>
      </c>
      <c r="H64" s="150" t="str">
        <f>IF(([1]ee!E20&gt;=20),"NO",[1]ee!E20)</f>
        <v>NO</v>
      </c>
      <c r="I64" s="148">
        <f t="shared" si="4"/>
        <v>0.90187056525043752</v>
      </c>
      <c r="J64" s="158">
        <f>[1]retention!G20</f>
        <v>0.69599999999999895</v>
      </c>
      <c r="K64" s="148">
        <f>[1]retention!F20</f>
        <v>0.62615859938208029</v>
      </c>
      <c r="L64" s="150" t="str">
        <f>IF(([1]retention!E20&gt;=20),"NO",[1]retention!E20)</f>
        <v>NO</v>
      </c>
      <c r="M64" s="152">
        <f t="shared" si="5"/>
        <v>0.89965316003172591</v>
      </c>
      <c r="N64" s="153">
        <f>'[1]average earnings'!G20</f>
        <v>7664</v>
      </c>
      <c r="O64" s="153">
        <f>'[1]average earnings'!F20</f>
        <v>7373.8424263431543</v>
      </c>
      <c r="P64" s="150" t="str">
        <f>IF('[1]average earnings'!E20&gt;=20,"NO",'[1]average earnings'!E20)</f>
        <v>NO</v>
      </c>
      <c r="Q64" s="152">
        <f t="shared" si="6"/>
        <v>0.96214019132869966</v>
      </c>
      <c r="R64" s="154">
        <f>'[1]most in need'!H20</f>
        <v>2.77</v>
      </c>
      <c r="S64" s="154">
        <f>'[1]most in need'!G20</f>
        <v>2.8036129738606816</v>
      </c>
      <c r="T64" s="155">
        <f t="shared" si="0"/>
        <v>1.0121346476031341</v>
      </c>
      <c r="U64" s="156">
        <f t="shared" si="2"/>
        <v>0</v>
      </c>
      <c r="V64" s="157">
        <f t="shared" si="3"/>
        <v>0</v>
      </c>
    </row>
    <row r="65" spans="1:22" ht="16.5" thickTop="1" thickBot="1" x14ac:dyDescent="0.3">
      <c r="A65" s="2">
        <f>[1]PY2016FINALQPR!D21</f>
        <v>20</v>
      </c>
      <c r="B65" s="146">
        <f>[1]PY2016FINALQPR!C21</f>
        <v>0</v>
      </c>
      <c r="C65" s="46">
        <f>[1]PY2016FINALQPR!A21</f>
        <v>165</v>
      </c>
      <c r="D65" s="21" t="str">
        <f>[1]PY2016FINALQPR!E21</f>
        <v>TWP</v>
      </c>
      <c r="E65" s="147" t="s">
        <v>35</v>
      </c>
      <c r="F65" s="148">
        <f>[1]ee!G21</f>
        <v>0</v>
      </c>
      <c r="G65" s="149">
        <f>[1]ee!F21</f>
        <v>0.36363636363636365</v>
      </c>
      <c r="H65" s="150" t="str">
        <f>IF(([1]ee!E21&gt;=20),"NO",[1]ee!E21)</f>
        <v>NO</v>
      </c>
      <c r="I65" s="148" t="s">
        <v>35</v>
      </c>
      <c r="J65" s="158">
        <f>[1]retention!G21</f>
        <v>0</v>
      </c>
      <c r="K65" s="148" t="str">
        <f>[1]retention!F21</f>
        <v>N/A</v>
      </c>
      <c r="L65" s="150">
        <f>IF(([1]retention!E21&gt;=20),"NO",[1]retention!E21)</f>
        <v>0</v>
      </c>
      <c r="M65" s="152" t="s">
        <v>35</v>
      </c>
      <c r="N65" s="153">
        <f>'[1]average earnings'!G21</f>
        <v>0</v>
      </c>
      <c r="O65" s="153" t="str">
        <f>'[1]average earnings'!F21</f>
        <v>N/A</v>
      </c>
      <c r="P65" s="150">
        <f>IF('[1]average earnings'!E21&gt;=20,"NO",'[1]average earnings'!E21)</f>
        <v>0</v>
      </c>
      <c r="Q65" s="152" t="s">
        <v>35</v>
      </c>
      <c r="R65" s="154">
        <f>'[1]most in need'!H21</f>
        <v>0</v>
      </c>
      <c r="S65" s="154">
        <f>'[1]most in need'!G21</f>
        <v>3.0842105263157893</v>
      </c>
      <c r="T65" s="155" t="s">
        <v>35</v>
      </c>
      <c r="U65" s="156">
        <f t="shared" si="2"/>
        <v>1</v>
      </c>
      <c r="V65" s="157">
        <f t="shared" si="3"/>
        <v>0</v>
      </c>
    </row>
    <row r="66" spans="1:22" ht="16.5" thickTop="1" thickBot="1" x14ac:dyDescent="0.3">
      <c r="A66" s="2">
        <v>21</v>
      </c>
      <c r="B66" s="30">
        <v>3</v>
      </c>
      <c r="C66" s="44">
        <v>380</v>
      </c>
      <c r="D66" s="21" t="s">
        <v>72</v>
      </c>
      <c r="E66" s="147">
        <f t="shared" si="1"/>
        <v>0.97018529606541692</v>
      </c>
      <c r="F66" s="148">
        <f>[1]ee!G24</f>
        <v>0.42</v>
      </c>
      <c r="G66" s="148">
        <f>[1]ee!F24</f>
        <v>0.5</v>
      </c>
      <c r="H66" s="150" t="str">
        <f>IF(([1]ee!E24&gt;=20),"NO",[1]ee!E24)</f>
        <v>NO</v>
      </c>
      <c r="I66" s="152">
        <f t="shared" si="4"/>
        <v>1.1904761904761905</v>
      </c>
      <c r="J66" s="158">
        <f>[1]retention!G24</f>
        <v>0.67900000000000005</v>
      </c>
      <c r="K66" s="148">
        <f>[1]retention!F24</f>
        <v>0.73684210526315785</v>
      </c>
      <c r="L66" s="150" t="str">
        <f>IF(([1]retention!E24&gt;=20),"NO",[1]retention!E24)</f>
        <v>NO</v>
      </c>
      <c r="M66" s="148">
        <f t="shared" si="5"/>
        <v>1.0851871947911014</v>
      </c>
      <c r="N66" s="160">
        <f>'[1]average earnings'!G24</f>
        <v>7618</v>
      </c>
      <c r="O66" s="153">
        <f>'[1]average earnings'!F24</f>
        <v>5333.7235714285716</v>
      </c>
      <c r="P66" s="150" t="str">
        <f>IF('[1]average earnings'!E24&gt;=20,"NO",'[1]average earnings'!E24)</f>
        <v>NO</v>
      </c>
      <c r="Q66" s="152">
        <f t="shared" si="6"/>
        <v>0.70014748902974167</v>
      </c>
      <c r="R66" s="161">
        <f>'[1]most in need'!H24</f>
        <v>2.66</v>
      </c>
      <c r="S66" s="154">
        <f>'[1]most in need'!G24</f>
        <v>2.4071146245059287</v>
      </c>
      <c r="T66" s="155">
        <f t="shared" si="0"/>
        <v>0.90493030996463486</v>
      </c>
      <c r="U66" s="156">
        <f t="shared" si="2"/>
        <v>1</v>
      </c>
      <c r="V66" s="157">
        <f t="shared" si="3"/>
        <v>1</v>
      </c>
    </row>
    <row r="67" spans="1:22" ht="16.5" thickTop="1" thickBot="1" x14ac:dyDescent="0.3">
      <c r="A67" s="2">
        <v>22</v>
      </c>
      <c r="B67" s="30">
        <v>6</v>
      </c>
      <c r="C67" s="44">
        <v>390</v>
      </c>
      <c r="D67" s="21" t="s">
        <v>73</v>
      </c>
      <c r="E67" s="147">
        <f t="shared" si="1"/>
        <v>1.0111225393195757</v>
      </c>
      <c r="F67" s="148">
        <f>[1]ee!G25</f>
        <v>0.56000000000000005</v>
      </c>
      <c r="G67" s="148">
        <f>[1]ee!F25</f>
        <v>0.64556962025316456</v>
      </c>
      <c r="H67" s="150" t="str">
        <f>IF(([1]ee!E25&gt;=20),"NO",[1]ee!E25)</f>
        <v>NO</v>
      </c>
      <c r="I67" s="152">
        <f t="shared" si="4"/>
        <v>1.1528028933092223</v>
      </c>
      <c r="J67" s="158">
        <f>[1]retention!G25</f>
        <v>0.72</v>
      </c>
      <c r="K67" s="148">
        <f>[1]retention!F25</f>
        <v>0.68421052631578949</v>
      </c>
      <c r="L67" s="150" t="str">
        <f>IF(([1]retention!E25&gt;=20),"NO",[1]retention!E25)</f>
        <v>NO</v>
      </c>
      <c r="M67" s="148">
        <f t="shared" si="5"/>
        <v>0.95029239766081874</v>
      </c>
      <c r="N67" s="160">
        <f>'[1]average earnings'!G25</f>
        <v>8667</v>
      </c>
      <c r="O67" s="153">
        <f>'[1]average earnings'!F25</f>
        <v>9488.525599999999</v>
      </c>
      <c r="P67" s="150" t="str">
        <f>IF('[1]average earnings'!E25&gt;=20,"NO",'[1]average earnings'!E25)</f>
        <v>NO</v>
      </c>
      <c r="Q67" s="152">
        <f t="shared" si="6"/>
        <v>1.0947877697011652</v>
      </c>
      <c r="R67" s="161">
        <f>'[1]most in need'!H25</f>
        <v>2.64</v>
      </c>
      <c r="S67" s="154">
        <f>'[1]most in need'!G25</f>
        <v>2.2350427350427351</v>
      </c>
      <c r="T67" s="155">
        <f t="shared" si="0"/>
        <v>0.84660709660709654</v>
      </c>
      <c r="U67" s="156">
        <f t="shared" si="2"/>
        <v>1</v>
      </c>
      <c r="V67" s="157">
        <f t="shared" si="3"/>
        <v>0</v>
      </c>
    </row>
    <row r="68" spans="1:22" ht="16.5" thickTop="1" thickBot="1" x14ac:dyDescent="0.3">
      <c r="A68" s="2">
        <v>23</v>
      </c>
      <c r="B68" s="30">
        <v>6</v>
      </c>
      <c r="C68" s="44">
        <v>400</v>
      </c>
      <c r="D68" s="21" t="s">
        <v>74</v>
      </c>
      <c r="E68" s="147">
        <f t="shared" si="1"/>
        <v>0.98019403514041636</v>
      </c>
      <c r="F68" s="148">
        <f>[1]ee!G26</f>
        <v>0.435</v>
      </c>
      <c r="G68" s="148">
        <f>[1]ee!F26</f>
        <v>0.27906976744186046</v>
      </c>
      <c r="H68" s="150" t="str">
        <f>IF(([1]ee!E26&gt;=20),"NO",[1]ee!E26)</f>
        <v>NO</v>
      </c>
      <c r="I68" s="152">
        <f t="shared" si="4"/>
        <v>0.64153969526864474</v>
      </c>
      <c r="J68" s="158">
        <f>[1]retention!G26</f>
        <v>0.70099999999999896</v>
      </c>
      <c r="K68" s="148">
        <f>[1]retention!F26</f>
        <v>0.6428571428571429</v>
      </c>
      <c r="L68" s="150">
        <f>IF(([1]retention!E26&gt;=20),"NO",[1]retention!E26)</f>
        <v>14</v>
      </c>
      <c r="M68" s="148">
        <f t="shared" si="5"/>
        <v>0.91705726513144625</v>
      </c>
      <c r="N68" s="160">
        <f>'[1]average earnings'!G26</f>
        <v>7673</v>
      </c>
      <c r="O68" s="153">
        <f>'[1]average earnings'!F26</f>
        <v>9604.5488888888885</v>
      </c>
      <c r="P68" s="150">
        <f>IF('[1]average earnings'!E26&gt;=20,"NO",'[1]average earnings'!E26)</f>
        <v>9</v>
      </c>
      <c r="Q68" s="152">
        <f t="shared" si="6"/>
        <v>1.2517332059023705</v>
      </c>
      <c r="R68" s="161">
        <f>'[1]most in need'!H26</f>
        <v>2.57</v>
      </c>
      <c r="S68" s="154">
        <f>'[1]most in need'!G26</f>
        <v>2.8538461538461539</v>
      </c>
      <c r="T68" s="155">
        <f t="shared" si="0"/>
        <v>1.1104459742592039</v>
      </c>
      <c r="U68" s="156">
        <f t="shared" si="2"/>
        <v>1</v>
      </c>
      <c r="V68" s="157">
        <f t="shared" si="3"/>
        <v>1</v>
      </c>
    </row>
    <row r="69" spans="1:22" ht="16.5" thickTop="1" thickBot="1" x14ac:dyDescent="0.3">
      <c r="A69" s="2">
        <v>24</v>
      </c>
      <c r="B69" s="30">
        <v>4</v>
      </c>
      <c r="C69" s="44">
        <v>410</v>
      </c>
      <c r="D69" s="21" t="s">
        <v>75</v>
      </c>
      <c r="E69" s="147">
        <f t="shared" si="1"/>
        <v>1.0785828401583175</v>
      </c>
      <c r="F69" s="148">
        <f>[1]ee!G27</f>
        <v>0.47100000000000003</v>
      </c>
      <c r="G69" s="148">
        <f>[1]ee!F27</f>
        <v>0.46666666666666667</v>
      </c>
      <c r="H69" s="150" t="str">
        <f>IF(([1]ee!E27&gt;=20),"NO",[1]ee!E27)</f>
        <v>NO</v>
      </c>
      <c r="I69" s="152">
        <f t="shared" si="4"/>
        <v>0.99079971691436652</v>
      </c>
      <c r="J69" s="158">
        <f>[1]retention!G27</f>
        <v>0.70499999999999996</v>
      </c>
      <c r="K69" s="148">
        <f>[1]retention!F27</f>
        <v>0.89473684210526316</v>
      </c>
      <c r="L69" s="150">
        <f>IF(([1]retention!E27&gt;=20),"NO",[1]retention!E27)</f>
        <v>19</v>
      </c>
      <c r="M69" s="148">
        <f t="shared" si="5"/>
        <v>1.2691302724897351</v>
      </c>
      <c r="N69" s="160">
        <f>'[1]average earnings'!G27</f>
        <v>7259</v>
      </c>
      <c r="O69" s="153">
        <f>'[1]average earnings'!F27</f>
        <v>6330.8305882352943</v>
      </c>
      <c r="P69" s="150">
        <f>IF('[1]average earnings'!E27&gt;=20,"NO",'[1]average earnings'!E27)</f>
        <v>17</v>
      </c>
      <c r="Q69" s="152">
        <f t="shared" si="6"/>
        <v>0.87213536137695191</v>
      </c>
      <c r="R69" s="161">
        <f>'[1]most in need'!H27</f>
        <v>2.9</v>
      </c>
      <c r="S69" s="154">
        <f>'[1]most in need'!G27</f>
        <v>3.4285714285714284</v>
      </c>
      <c r="T69" s="155">
        <f t="shared" si="0"/>
        <v>1.1822660098522166</v>
      </c>
      <c r="U69" s="156">
        <f t="shared" si="2"/>
        <v>1</v>
      </c>
      <c r="V69" s="157">
        <f t="shared" si="3"/>
        <v>0</v>
      </c>
    </row>
    <row r="70" spans="1:22" ht="16.5" thickTop="1" thickBot="1" x14ac:dyDescent="0.3">
      <c r="A70" s="2">
        <v>25</v>
      </c>
      <c r="B70" s="162">
        <v>6</v>
      </c>
      <c r="C70" s="44">
        <v>420</v>
      </c>
      <c r="D70" s="21" t="s">
        <v>76</v>
      </c>
      <c r="E70" s="147">
        <f t="shared" si="1"/>
        <v>0.86652224302191794</v>
      </c>
      <c r="F70" s="148">
        <f>[1]ee!G28</f>
        <v>0.44299999999999995</v>
      </c>
      <c r="G70" s="148">
        <f>[1]ee!F28</f>
        <v>0.21333333333333335</v>
      </c>
      <c r="H70" s="150" t="str">
        <f>IF(([1]ee!E28&gt;=20),"NO",[1]ee!E28)</f>
        <v>NO</v>
      </c>
      <c r="I70" s="152">
        <f t="shared" si="4"/>
        <v>0.48156508653122659</v>
      </c>
      <c r="J70" s="158">
        <f>[1]retention!G28</f>
        <v>0.69900000000000007</v>
      </c>
      <c r="K70" s="148">
        <f>[1]retention!F28</f>
        <v>0.70967741935483875</v>
      </c>
      <c r="L70" s="150" t="str">
        <f>IF(([1]retention!E28&gt;=20),"NO",[1]retention!E28)</f>
        <v>NO</v>
      </c>
      <c r="M70" s="148">
        <f t="shared" si="5"/>
        <v>1.0152752780469796</v>
      </c>
      <c r="N70" s="160">
        <f>'[1]average earnings'!G28</f>
        <v>8667</v>
      </c>
      <c r="O70" s="153">
        <f>'[1]average earnings'!F28</f>
        <v>9313.0738095238103</v>
      </c>
      <c r="P70" s="150" t="str">
        <f>IF('[1]average earnings'!E28&gt;=20,"NO",'[1]average earnings'!E28)</f>
        <v>NO</v>
      </c>
      <c r="Q70" s="152">
        <f t="shared" si="6"/>
        <v>1.0745441109407881</v>
      </c>
      <c r="R70" s="161">
        <f>'[1]most in need'!H28</f>
        <v>2.6</v>
      </c>
      <c r="S70" s="154">
        <f>'[1]most in need'!G28</f>
        <v>2.3262316910785619</v>
      </c>
      <c r="T70" s="155">
        <f t="shared" si="0"/>
        <v>0.89470449656867757</v>
      </c>
      <c r="U70" s="156">
        <f t="shared" si="2"/>
        <v>2</v>
      </c>
      <c r="V70" s="157">
        <f t="shared" si="3"/>
        <v>1</v>
      </c>
    </row>
    <row r="71" spans="1:22" ht="16.5" thickTop="1" thickBot="1" x14ac:dyDescent="0.3">
      <c r="A71" s="2">
        <v>26</v>
      </c>
      <c r="B71" s="163">
        <v>4</v>
      </c>
      <c r="C71" s="44">
        <v>430</v>
      </c>
      <c r="D71" s="21" t="s">
        <v>77</v>
      </c>
      <c r="E71" s="147">
        <f t="shared" si="1"/>
        <v>0.95700220929460056</v>
      </c>
      <c r="F71" s="148">
        <f>[1]ee!G29</f>
        <v>0.499</v>
      </c>
      <c r="G71" s="148">
        <f>[1]ee!F29</f>
        <v>0.41666666666666669</v>
      </c>
      <c r="H71" s="150" t="str">
        <f>IF(([1]ee!E29&gt;=20),"NO",[1]ee!E29)</f>
        <v>NO</v>
      </c>
      <c r="I71" s="152">
        <f t="shared" si="4"/>
        <v>0.83500334001336007</v>
      </c>
      <c r="J71" s="158">
        <f>[1]retention!G29</f>
        <v>0.73</v>
      </c>
      <c r="K71" s="148">
        <f>[1]retention!F29</f>
        <v>0.53333333333333333</v>
      </c>
      <c r="L71" s="150">
        <f>IF(([1]retention!E29&gt;=20),"NO",[1]retention!E29)</f>
        <v>15</v>
      </c>
      <c r="M71" s="148">
        <f t="shared" si="5"/>
        <v>0.73059360730593603</v>
      </c>
      <c r="N71" s="160">
        <f>'[1]average earnings'!G29</f>
        <v>7812</v>
      </c>
      <c r="O71" s="153">
        <f>'[1]average earnings'!F29</f>
        <v>9256.6037500000002</v>
      </c>
      <c r="P71" s="150">
        <f>IF('[1]average earnings'!E29&gt;=20,"NO",'[1]average earnings'!E29)</f>
        <v>8</v>
      </c>
      <c r="Q71" s="152">
        <f t="shared" si="6"/>
        <v>1.184921114951357</v>
      </c>
      <c r="R71" s="161">
        <f>'[1]most in need'!H29</f>
        <v>2.71</v>
      </c>
      <c r="S71" s="154">
        <f>'[1]most in need'!G29</f>
        <v>2.92</v>
      </c>
      <c r="T71" s="155">
        <f t="shared" si="0"/>
        <v>1.0774907749077491</v>
      </c>
      <c r="U71" s="156">
        <f t="shared" si="2"/>
        <v>1</v>
      </c>
      <c r="V71" s="157">
        <f t="shared" si="3"/>
        <v>1</v>
      </c>
    </row>
    <row r="72" spans="1:22" ht="16.5" thickTop="1" thickBot="1" x14ac:dyDescent="0.3">
      <c r="A72" s="2">
        <v>27</v>
      </c>
      <c r="B72" s="163">
        <v>1</v>
      </c>
      <c r="C72" s="44">
        <v>440</v>
      </c>
      <c r="D72" s="21" t="s">
        <v>78</v>
      </c>
      <c r="E72" s="147">
        <f t="shared" si="1"/>
        <v>1.0192230038840544</v>
      </c>
      <c r="F72" s="148">
        <f>[1]ee!G30</f>
        <v>0.47899999999999998</v>
      </c>
      <c r="G72" s="148">
        <f>[1]ee!F30</f>
        <v>0.51219512195121952</v>
      </c>
      <c r="H72" s="150" t="str">
        <f>IF(([1]ee!E30&gt;=20),"NO",[1]ee!E30)</f>
        <v>NO</v>
      </c>
      <c r="I72" s="152">
        <f t="shared" si="4"/>
        <v>1.0693008809002496</v>
      </c>
      <c r="J72" s="158">
        <f>[1]retention!G30</f>
        <v>0.73</v>
      </c>
      <c r="K72" s="148">
        <f>[1]retention!F30</f>
        <v>0.88888888888888884</v>
      </c>
      <c r="L72" s="150">
        <f>IF(([1]retention!E30&gt;=20),"NO",[1]retention!E30)</f>
        <v>18</v>
      </c>
      <c r="M72" s="148">
        <f t="shared" si="5"/>
        <v>1.2176560121765601</v>
      </c>
      <c r="N72" s="160">
        <f>'[1]average earnings'!G30</f>
        <v>7812</v>
      </c>
      <c r="O72" s="153">
        <f>'[1]average earnings'!F30</f>
        <v>8372.229374999999</v>
      </c>
      <c r="P72" s="150">
        <f>IF('[1]average earnings'!E30&gt;=20,"NO",'[1]average earnings'!E30)</f>
        <v>16</v>
      </c>
      <c r="Q72" s="152">
        <f t="shared" si="6"/>
        <v>1.0717139496927801</v>
      </c>
      <c r="R72" s="161">
        <f>'[1]most in need'!H30</f>
        <v>2.52</v>
      </c>
      <c r="S72" s="154">
        <f>'[1]most in need'!G30</f>
        <v>1.8099173553719008</v>
      </c>
      <c r="T72" s="155">
        <f t="shared" si="0"/>
        <v>0.71822117276662734</v>
      </c>
      <c r="U72" s="156">
        <f t="shared" si="2"/>
        <v>1</v>
      </c>
      <c r="V72" s="157">
        <f t="shared" si="3"/>
        <v>1</v>
      </c>
    </row>
    <row r="73" spans="1:22" ht="16.5" thickTop="1" thickBot="1" x14ac:dyDescent="0.3">
      <c r="A73" s="2">
        <v>28</v>
      </c>
      <c r="B73" s="30">
        <v>2</v>
      </c>
      <c r="C73" s="44">
        <v>450</v>
      </c>
      <c r="D73" s="21" t="s">
        <v>79</v>
      </c>
      <c r="E73" s="147">
        <f t="shared" si="1"/>
        <v>0.9294858038351157</v>
      </c>
      <c r="F73" s="148">
        <f>[1]ee!G31</f>
        <v>0.54400000000000004</v>
      </c>
      <c r="G73" s="148">
        <f>[1]ee!F31</f>
        <v>0.39361702127659576</v>
      </c>
      <c r="H73" s="150" t="str">
        <f>IF(([1]ee!E31&gt;=20),"NO",[1]ee!E31)</f>
        <v>NO</v>
      </c>
      <c r="I73" s="152">
        <f t="shared" si="4"/>
        <v>0.72356070087609514</v>
      </c>
      <c r="J73" s="158">
        <f>[1]retention!G31</f>
        <v>0.748</v>
      </c>
      <c r="K73" s="148">
        <f>[1]retention!F31</f>
        <v>0.81081081081081086</v>
      </c>
      <c r="L73" s="150" t="str">
        <f>IF(([1]retention!E31&gt;=20),"NO",[1]retention!E31)</f>
        <v>NO</v>
      </c>
      <c r="M73" s="148">
        <f t="shared" si="5"/>
        <v>1.0839716722069663</v>
      </c>
      <c r="N73" s="160">
        <f>'[1]average earnings'!G31</f>
        <v>8495</v>
      </c>
      <c r="O73" s="153">
        <f>'[1]average earnings'!F31</f>
        <v>8939.8993333333328</v>
      </c>
      <c r="P73" s="150" t="str">
        <f>IF('[1]average earnings'!E31&gt;=20,"NO",'[1]average earnings'!E31)</f>
        <v>NO</v>
      </c>
      <c r="Q73" s="152">
        <f t="shared" si="6"/>
        <v>1.0523719050421816</v>
      </c>
      <c r="R73" s="161">
        <f>'[1]most in need'!H31</f>
        <v>2.62</v>
      </c>
      <c r="S73" s="154">
        <f>'[1]most in need'!G31</f>
        <v>2.248062015503876</v>
      </c>
      <c r="T73" s="155">
        <f t="shared" si="0"/>
        <v>0.85803893721521984</v>
      </c>
      <c r="U73" s="156">
        <f t="shared" si="2"/>
        <v>1</v>
      </c>
      <c r="V73" s="157">
        <f t="shared" si="3"/>
        <v>1</v>
      </c>
    </row>
    <row r="74" spans="1:22" ht="16.5" thickTop="1" thickBot="1" x14ac:dyDescent="0.3">
      <c r="A74" s="2">
        <v>29</v>
      </c>
      <c r="B74" s="30">
        <v>2</v>
      </c>
      <c r="C74" s="44">
        <v>460</v>
      </c>
      <c r="D74" s="21" t="s">
        <v>80</v>
      </c>
      <c r="E74" s="147">
        <f t="shared" si="1"/>
        <v>0.97657686908153707</v>
      </c>
      <c r="F74" s="148">
        <f>[1]ee!G32</f>
        <v>0.48899999999999999</v>
      </c>
      <c r="G74" s="148">
        <f>[1]ee!F32</f>
        <v>0.30434782608695654</v>
      </c>
      <c r="H74" s="150" t="str">
        <f>IF(([1]ee!E32&gt;=20),"NO",[1]ee!E32)</f>
        <v>NO</v>
      </c>
      <c r="I74" s="152">
        <f t="shared" si="4"/>
        <v>0.62238819240686405</v>
      </c>
      <c r="J74" s="158">
        <f>[1]retention!G32</f>
        <v>0.72</v>
      </c>
      <c r="K74" s="148">
        <f>[1]retention!F32</f>
        <v>0.66666666666666663</v>
      </c>
      <c r="L74" s="150">
        <f>IF(([1]retention!E32&gt;=20),"NO",[1]retention!E32)</f>
        <v>6</v>
      </c>
      <c r="M74" s="148">
        <f t="shared" si="5"/>
        <v>0.92592592592592593</v>
      </c>
      <c r="N74" s="160">
        <f>'[1]average earnings'!G32</f>
        <v>7733</v>
      </c>
      <c r="O74" s="153">
        <f>'[1]average earnings'!F32</f>
        <v>8037</v>
      </c>
      <c r="P74" s="150">
        <f>IF('[1]average earnings'!E32&gt;=20,"NO",'[1]average earnings'!E32)</f>
        <v>4</v>
      </c>
      <c r="Q74" s="152">
        <f t="shared" si="6"/>
        <v>1.0393120393120394</v>
      </c>
      <c r="R74" s="161">
        <f>'[1]most in need'!H32</f>
        <v>2.66</v>
      </c>
      <c r="S74" s="154">
        <f>'[1]most in need'!G32</f>
        <v>3.5076923076923077</v>
      </c>
      <c r="T74" s="155">
        <f t="shared" si="0"/>
        <v>1.3186813186813187</v>
      </c>
      <c r="U74" s="156">
        <f t="shared" si="2"/>
        <v>1</v>
      </c>
      <c r="V74" s="157">
        <f t="shared" si="3"/>
        <v>1</v>
      </c>
    </row>
    <row r="75" spans="1:22" ht="16.5" thickTop="1" thickBot="1" x14ac:dyDescent="0.3">
      <c r="A75" s="2">
        <v>30</v>
      </c>
      <c r="B75" s="30">
        <v>3</v>
      </c>
      <c r="C75" s="44">
        <v>470</v>
      </c>
      <c r="D75" s="21" t="s">
        <v>81</v>
      </c>
      <c r="E75" s="147">
        <f t="shared" si="1"/>
        <v>1.0390233514211817</v>
      </c>
      <c r="F75" s="148">
        <f>[1]ee!G33</f>
        <v>0.48299999999999998</v>
      </c>
      <c r="G75" s="148">
        <f>[1]ee!F33</f>
        <v>0.55294117647058827</v>
      </c>
      <c r="H75" s="150" t="str">
        <f>IF(([1]ee!E33&gt;=20),"NO",[1]ee!E33)</f>
        <v>NO</v>
      </c>
      <c r="I75" s="152">
        <f t="shared" si="4"/>
        <v>1.1448057483863112</v>
      </c>
      <c r="J75" s="158">
        <f>[1]retention!G33</f>
        <v>0.72199999999999998</v>
      </c>
      <c r="K75" s="148">
        <f>[1]retention!F33</f>
        <v>0.68141592920353977</v>
      </c>
      <c r="L75" s="150" t="str">
        <f>IF(([1]retention!E33&gt;=20),"NO",[1]retention!E33)</f>
        <v>NO</v>
      </c>
      <c r="M75" s="148">
        <f t="shared" si="5"/>
        <v>0.94378937562817145</v>
      </c>
      <c r="N75" s="160">
        <f>'[1]average earnings'!G33</f>
        <v>7528</v>
      </c>
      <c r="O75" s="153">
        <f>'[1]average earnings'!F33</f>
        <v>7944.5573684210522</v>
      </c>
      <c r="P75" s="150" t="str">
        <f>IF('[1]average earnings'!E33&gt;=20,"NO",'[1]average earnings'!E33)</f>
        <v>NO</v>
      </c>
      <c r="Q75" s="152">
        <f t="shared" si="6"/>
        <v>1.055334400693551</v>
      </c>
      <c r="R75" s="161">
        <f>'[1]most in need'!H33</f>
        <v>2.76</v>
      </c>
      <c r="S75" s="154">
        <f>'[1]most in need'!G33</f>
        <v>2.7935723114956739</v>
      </c>
      <c r="T75" s="155">
        <f t="shared" si="0"/>
        <v>1.0121638809766935</v>
      </c>
      <c r="U75" s="156">
        <f t="shared" si="2"/>
        <v>0</v>
      </c>
      <c r="V75" s="157">
        <f t="shared" si="3"/>
        <v>0</v>
      </c>
    </row>
    <row r="76" spans="1:22" ht="16.5" thickTop="1" thickBot="1" x14ac:dyDescent="0.3">
      <c r="A76" s="2">
        <v>31</v>
      </c>
      <c r="B76" s="30">
        <v>3</v>
      </c>
      <c r="C76" s="44">
        <v>480</v>
      </c>
      <c r="D76" s="21" t="s">
        <v>82</v>
      </c>
      <c r="E76" s="147">
        <f t="shared" si="1"/>
        <v>0.94926472990879174</v>
      </c>
      <c r="F76" s="148">
        <f>[1]ee!G34</f>
        <v>0.45299999999999996</v>
      </c>
      <c r="G76" s="148">
        <f>[1]ee!F34</f>
        <v>0.38372093023255816</v>
      </c>
      <c r="H76" s="150" t="str">
        <f>IF(([1]ee!E34&gt;=20),"NO",[1]ee!E34)</f>
        <v>NO</v>
      </c>
      <c r="I76" s="152">
        <f t="shared" si="4"/>
        <v>0.84706607115355004</v>
      </c>
      <c r="J76" s="158">
        <f>[1]retention!G34</f>
        <v>0.66900000000000004</v>
      </c>
      <c r="K76" s="148">
        <f>[1]retention!F34</f>
        <v>0.69444444444444442</v>
      </c>
      <c r="L76" s="150" t="str">
        <f>IF(([1]retention!E34&gt;=20),"NO",[1]retention!E34)</f>
        <v>NO</v>
      </c>
      <c r="M76" s="148">
        <f t="shared" si="5"/>
        <v>1.0380335492443116</v>
      </c>
      <c r="N76" s="160">
        <f>'[1]average earnings'!G34</f>
        <v>7500</v>
      </c>
      <c r="O76" s="153">
        <f>'[1]average earnings'!F34</f>
        <v>6895.2658333333338</v>
      </c>
      <c r="P76" s="150" t="str">
        <f>IF('[1]average earnings'!E34&gt;=20,"NO",'[1]average earnings'!E34)</f>
        <v>NO</v>
      </c>
      <c r="Q76" s="152">
        <f t="shared" si="6"/>
        <v>0.91936877777777781</v>
      </c>
      <c r="R76" s="161">
        <f>'[1]most in need'!H34</f>
        <v>2.76</v>
      </c>
      <c r="S76" s="154">
        <f>'[1]most in need'!G34</f>
        <v>2.739549839228296</v>
      </c>
      <c r="T76" s="155">
        <f t="shared" si="0"/>
        <v>0.99259052145952764</v>
      </c>
      <c r="U76" s="156">
        <f t="shared" si="2"/>
        <v>0</v>
      </c>
      <c r="V76" s="157">
        <f t="shared" si="3"/>
        <v>0</v>
      </c>
    </row>
    <row r="77" spans="1:22" ht="16.5" thickTop="1" thickBot="1" x14ac:dyDescent="0.3">
      <c r="A77" s="2">
        <v>32</v>
      </c>
      <c r="B77" s="30">
        <v>6</v>
      </c>
      <c r="C77" s="44">
        <v>490</v>
      </c>
      <c r="D77" s="21" t="s">
        <v>83</v>
      </c>
      <c r="E77" s="147">
        <f t="shared" si="1"/>
        <v>0.81268676653735816</v>
      </c>
      <c r="F77" s="148">
        <f>[1]ee!G35</f>
        <v>0.46100000000000002</v>
      </c>
      <c r="G77" s="148">
        <f>[1]ee!F35</f>
        <v>0.24691358024691357</v>
      </c>
      <c r="H77" s="150" t="str">
        <f>IF(([1]ee!E35&gt;=20),"NO",[1]ee!E35)</f>
        <v>NO</v>
      </c>
      <c r="I77" s="152">
        <f t="shared" si="4"/>
        <v>0.53560429554645028</v>
      </c>
      <c r="J77" s="158">
        <f>[1]retention!G35</f>
        <v>0.77</v>
      </c>
      <c r="K77" s="148">
        <f>[1]retention!F35</f>
        <v>0.55000000000000004</v>
      </c>
      <c r="L77" s="150" t="str">
        <f>IF(([1]retention!E35&gt;=20),"NO",[1]retention!E35)</f>
        <v>NO</v>
      </c>
      <c r="M77" s="148">
        <f t="shared" si="5"/>
        <v>0.7142857142857143</v>
      </c>
      <c r="N77" s="160">
        <f>'[1]average earnings'!G35</f>
        <v>7714</v>
      </c>
      <c r="O77" s="153">
        <f>'[1]average earnings'!F35</f>
        <v>8615.0772727272724</v>
      </c>
      <c r="P77" s="150">
        <f>IF('[1]average earnings'!E35&gt;=20,"NO",'[1]average earnings'!E35)</f>
        <v>11</v>
      </c>
      <c r="Q77" s="152">
        <f t="shared" si="6"/>
        <v>1.1168106394512927</v>
      </c>
      <c r="R77" s="161">
        <f>'[1]most in need'!H35</f>
        <v>2.65</v>
      </c>
      <c r="S77" s="154">
        <f>'[1]most in need'!G35</f>
        <v>2.3427230046948355</v>
      </c>
      <c r="T77" s="155">
        <f t="shared" si="0"/>
        <v>0.88404641686597574</v>
      </c>
      <c r="U77" s="156">
        <v>3</v>
      </c>
      <c r="V77" s="157">
        <f t="shared" si="3"/>
        <v>2</v>
      </c>
    </row>
    <row r="78" spans="1:22" ht="16.5" thickTop="1" thickBot="1" x14ac:dyDescent="0.3">
      <c r="A78" s="2">
        <v>33</v>
      </c>
      <c r="B78" s="30">
        <v>6</v>
      </c>
      <c r="C78" s="44">
        <v>500</v>
      </c>
      <c r="D78" s="21" t="s">
        <v>84</v>
      </c>
      <c r="E78" s="147">
        <f t="shared" si="1"/>
        <v>0.91035770016011608</v>
      </c>
      <c r="F78" s="148">
        <f>[1]ee!G36</f>
        <v>0.46100000000000002</v>
      </c>
      <c r="G78" s="148">
        <f>[1]ee!F36</f>
        <v>0.39130434782608697</v>
      </c>
      <c r="H78" s="150" t="str">
        <f>IF(([1]ee!E36&gt;=20),"NO",[1]ee!E36)</f>
        <v>NO</v>
      </c>
      <c r="I78" s="152">
        <f t="shared" si="4"/>
        <v>0.84881637272470056</v>
      </c>
      <c r="J78" s="158">
        <f>[1]retention!G36</f>
        <v>0.73</v>
      </c>
      <c r="K78" s="148">
        <f>[1]retention!F36</f>
        <v>0.36363636363636365</v>
      </c>
      <c r="L78" s="150">
        <f>IF(([1]retention!E36&gt;=20),"NO",[1]retention!E36)</f>
        <v>11</v>
      </c>
      <c r="M78" s="148">
        <f t="shared" si="5"/>
        <v>0.4981320049813201</v>
      </c>
      <c r="N78" s="160">
        <f>'[1]average earnings'!G36</f>
        <v>7597</v>
      </c>
      <c r="O78" s="153">
        <f>'[1]average earnings'!F36</f>
        <v>10001.15</v>
      </c>
      <c r="P78" s="150">
        <f>IF('[1]average earnings'!E36&gt;=20,"NO",'[1]average earnings'!E36)</f>
        <v>4</v>
      </c>
      <c r="Q78" s="152">
        <f t="shared" si="6"/>
        <v>1.3164604449124655</v>
      </c>
      <c r="R78" s="161">
        <f>'[1]most in need'!H36</f>
        <v>2.8</v>
      </c>
      <c r="S78" s="154">
        <f>'[1]most in need'!G36</f>
        <v>2.7384615384615385</v>
      </c>
      <c r="T78" s="155">
        <f t="shared" si="0"/>
        <v>0.9780219780219781</v>
      </c>
      <c r="U78" s="156">
        <f t="shared" si="2"/>
        <v>1</v>
      </c>
      <c r="V78" s="157">
        <f t="shared" si="3"/>
        <v>1</v>
      </c>
    </row>
    <row r="79" spans="1:22" ht="16.5" thickTop="1" thickBot="1" x14ac:dyDescent="0.3">
      <c r="A79" s="2">
        <v>34</v>
      </c>
      <c r="B79" s="30">
        <v>5</v>
      </c>
      <c r="C79" s="44">
        <v>510</v>
      </c>
      <c r="D79" s="21" t="s">
        <v>85</v>
      </c>
      <c r="E79" s="147">
        <f t="shared" si="1"/>
        <v>0.95592641075676199</v>
      </c>
      <c r="F79" s="148">
        <f>[1]ee!G37</f>
        <v>0.47100000000000003</v>
      </c>
      <c r="G79" s="148">
        <f>[1]ee!F37</f>
        <v>0.38823529411764707</v>
      </c>
      <c r="H79" s="150" t="str">
        <f>IF(([1]ee!E37&gt;=20),"NO",[1]ee!E37)</f>
        <v>NO</v>
      </c>
      <c r="I79" s="152">
        <f t="shared" si="4"/>
        <v>0.8242787560884226</v>
      </c>
      <c r="J79" s="158">
        <f>[1]retention!G37</f>
        <v>0.69200000000000006</v>
      </c>
      <c r="K79" s="148">
        <f>[1]retention!F37</f>
        <v>0.69230769230769229</v>
      </c>
      <c r="L79" s="150" t="str">
        <f>IF(([1]retention!E37&gt;=20),"NO",[1]retention!E37)</f>
        <v>NO</v>
      </c>
      <c r="M79" s="148">
        <f t="shared" si="5"/>
        <v>1.000444642063139</v>
      </c>
      <c r="N79" s="160">
        <f>'[1]average earnings'!G37</f>
        <v>8755</v>
      </c>
      <c r="O79" s="153">
        <f>'[1]average earnings'!F37</f>
        <v>9268.6005882352947</v>
      </c>
      <c r="P79" s="150">
        <f>IF('[1]average earnings'!E37&gt;=20,"NO",'[1]average earnings'!E37)</f>
        <v>17</v>
      </c>
      <c r="Q79" s="152">
        <f t="shared" si="6"/>
        <v>1.0586636879766185</v>
      </c>
      <c r="R79" s="161">
        <f>'[1]most in need'!H37</f>
        <v>2.7</v>
      </c>
      <c r="S79" s="154">
        <f>'[1]most in need'!G37</f>
        <v>2.5388601036269431</v>
      </c>
      <c r="T79" s="155">
        <f t="shared" si="0"/>
        <v>0.94031855689886779</v>
      </c>
      <c r="U79" s="156">
        <f t="shared" si="2"/>
        <v>0</v>
      </c>
      <c r="V79" s="157">
        <f t="shared" si="3"/>
        <v>0</v>
      </c>
    </row>
    <row r="80" spans="1:22" ht="16.5" thickTop="1" thickBot="1" x14ac:dyDescent="0.3">
      <c r="A80" s="2">
        <v>35</v>
      </c>
      <c r="B80" s="30">
        <v>5</v>
      </c>
      <c r="C80" s="44">
        <v>520</v>
      </c>
      <c r="D80" s="21" t="s">
        <v>86</v>
      </c>
      <c r="E80" s="147">
        <f t="shared" si="1"/>
        <v>0.96274518838349454</v>
      </c>
      <c r="F80" s="148">
        <f>[1]ee!G38</f>
        <v>0.52500000000000002</v>
      </c>
      <c r="G80" s="148">
        <f>[1]ee!F38</f>
        <v>0.52941176470588236</v>
      </c>
      <c r="H80" s="150" t="str">
        <f>IF(([1]ee!E38&gt;=20),"NO",[1]ee!E38)</f>
        <v>NO</v>
      </c>
      <c r="I80" s="152">
        <f t="shared" si="4"/>
        <v>1.0084033613445378</v>
      </c>
      <c r="J80" s="158">
        <f>[1]retention!G38</f>
        <v>0.78</v>
      </c>
      <c r="K80" s="148">
        <f>[1]retention!F38</f>
        <v>0.67500000000000004</v>
      </c>
      <c r="L80" s="150" t="str">
        <f>IF(([1]retention!E38&gt;=20),"NO",[1]retention!E38)</f>
        <v>NO</v>
      </c>
      <c r="M80" s="148">
        <f t="shared" si="5"/>
        <v>0.86538461538461542</v>
      </c>
      <c r="N80" s="160">
        <f>'[1]average earnings'!G38</f>
        <v>7387</v>
      </c>
      <c r="O80" s="153">
        <f>'[1]average earnings'!F38</f>
        <v>8596.2819230769219</v>
      </c>
      <c r="P80" s="150" t="str">
        <f>IF('[1]average earnings'!E38&gt;=20,"NO",'[1]average earnings'!E38)</f>
        <v>NO</v>
      </c>
      <c r="Q80" s="152">
        <f t="shared" si="6"/>
        <v>1.1637040643125656</v>
      </c>
      <c r="R80" s="161">
        <f>'[1]most in need'!H38</f>
        <v>2.79</v>
      </c>
      <c r="S80" s="154">
        <f>'[1]most in need'!G38</f>
        <v>2.2696335078534031</v>
      </c>
      <c r="T80" s="155">
        <f t="shared" si="0"/>
        <v>0.81348871249225918</v>
      </c>
      <c r="U80" s="156">
        <f t="shared" si="2"/>
        <v>1</v>
      </c>
      <c r="V80" s="157">
        <f t="shared" si="3"/>
        <v>0</v>
      </c>
    </row>
    <row r="81" spans="1:22" ht="16.5" thickTop="1" thickBot="1" x14ac:dyDescent="0.3">
      <c r="A81" s="2">
        <v>36</v>
      </c>
      <c r="B81" s="30">
        <v>5</v>
      </c>
      <c r="C81" s="44">
        <v>530</v>
      </c>
      <c r="D81" s="21" t="s">
        <v>87</v>
      </c>
      <c r="E81" s="147">
        <f t="shared" si="1"/>
        <v>1.0222332332346331</v>
      </c>
      <c r="F81" s="148">
        <f>[1]ee!G39</f>
        <v>0.53500000000000003</v>
      </c>
      <c r="G81" s="148">
        <f>[1]ee!F39</f>
        <v>0.578125</v>
      </c>
      <c r="H81" s="150" t="str">
        <f>IF(([1]ee!E39&gt;=20),"NO",[1]ee!E39)</f>
        <v>NO</v>
      </c>
      <c r="I81" s="152">
        <f t="shared" si="4"/>
        <v>1.080607476635514</v>
      </c>
      <c r="J81" s="158">
        <f>[1]retention!G39</f>
        <v>0.753</v>
      </c>
      <c r="K81" s="148">
        <f>[1]retention!F39</f>
        <v>0.54054054054054057</v>
      </c>
      <c r="L81" s="150" t="str">
        <f>IF(([1]retention!E39&gt;=20),"NO",[1]retention!E39)</f>
        <v>NO</v>
      </c>
      <c r="M81" s="148">
        <f t="shared" si="5"/>
        <v>0.71784932342701269</v>
      </c>
      <c r="N81" s="160">
        <f>'[1]average earnings'!G39</f>
        <v>7511</v>
      </c>
      <c r="O81" s="153">
        <f>'[1]average earnings'!F39</f>
        <v>6705.4652631578947</v>
      </c>
      <c r="P81" s="150">
        <f>IF('[1]average earnings'!E39&gt;=20,"NO",'[1]average earnings'!E39)</f>
        <v>19</v>
      </c>
      <c r="Q81" s="152">
        <f t="shared" si="6"/>
        <v>0.89275266451310009</v>
      </c>
      <c r="R81" s="161">
        <f>'[1]most in need'!H39</f>
        <v>2.9</v>
      </c>
      <c r="S81" s="154">
        <f>'[1]most in need'!G39</f>
        <v>4.0533980582524274</v>
      </c>
      <c r="T81" s="155">
        <f t="shared" si="0"/>
        <v>1.3977234683629061</v>
      </c>
      <c r="U81" s="156">
        <f t="shared" si="2"/>
        <v>1</v>
      </c>
      <c r="V81" s="157">
        <f t="shared" si="3"/>
        <v>1</v>
      </c>
    </row>
    <row r="82" spans="1:22" ht="16.5" thickTop="1" thickBot="1" x14ac:dyDescent="0.3">
      <c r="A82" s="2">
        <v>37</v>
      </c>
      <c r="B82" s="30">
        <v>5</v>
      </c>
      <c r="C82" s="44">
        <v>540</v>
      </c>
      <c r="D82" s="21" t="s">
        <v>88</v>
      </c>
      <c r="E82" s="147">
        <f t="shared" si="1"/>
        <v>0.81114412969657479</v>
      </c>
      <c r="F82" s="148">
        <f>[1]ee!G40</f>
        <v>0.42399999999999999</v>
      </c>
      <c r="G82" s="148">
        <f>[1]ee!F40</f>
        <v>0.17857142857142858</v>
      </c>
      <c r="H82" s="150" t="str">
        <f>IF(([1]ee!E40&gt;=20),"NO",[1]ee!E40)</f>
        <v>NO</v>
      </c>
      <c r="I82" s="152">
        <f t="shared" si="4"/>
        <v>0.42115902964959573</v>
      </c>
      <c r="J82" s="158">
        <f>[1]retention!G40</f>
        <v>0.73</v>
      </c>
      <c r="K82" s="148">
        <f>[1]retention!F40</f>
        <v>1</v>
      </c>
      <c r="L82" s="150">
        <f>IF(([1]retention!E40&gt;=20),"NO",[1]retention!E40)</f>
        <v>5</v>
      </c>
      <c r="M82" s="148">
        <f t="shared" si="5"/>
        <v>1.3698630136986301</v>
      </c>
      <c r="N82" s="160">
        <f>'[1]average earnings'!G40</f>
        <v>7684</v>
      </c>
      <c r="O82" s="153">
        <f>'[1]average earnings'!F40</f>
        <v>5782.7379999999994</v>
      </c>
      <c r="P82" s="150">
        <f>IF('[1]average earnings'!E40&gt;=20,"NO",'[1]average earnings'!E40)</f>
        <v>5</v>
      </c>
      <c r="Q82" s="152">
        <f t="shared" si="6"/>
        <v>0.75256871421134819</v>
      </c>
      <c r="R82" s="161">
        <f>'[1]most in need'!H40</f>
        <v>2.75</v>
      </c>
      <c r="S82" s="154">
        <f>'[1]most in need'!G40</f>
        <v>1.927710843373494</v>
      </c>
      <c r="T82" s="155">
        <f t="shared" si="0"/>
        <v>0.70098576122672507</v>
      </c>
      <c r="U82" s="156">
        <f t="shared" si="2"/>
        <v>3</v>
      </c>
      <c r="V82" s="157">
        <f t="shared" si="3"/>
        <v>3</v>
      </c>
    </row>
    <row r="83" spans="1:22" ht="16.5" thickTop="1" thickBot="1" x14ac:dyDescent="0.3">
      <c r="A83" s="2">
        <v>38</v>
      </c>
      <c r="B83" s="30">
        <v>3</v>
      </c>
      <c r="C83" s="44">
        <v>550</v>
      </c>
      <c r="D83" s="21" t="s">
        <v>89</v>
      </c>
      <c r="E83" s="147">
        <f t="shared" si="1"/>
        <v>0.74069605419706774</v>
      </c>
      <c r="F83" s="148">
        <f>[1]ee!G41</f>
        <v>0.46399999999999997</v>
      </c>
      <c r="G83" s="148">
        <f>[1]ee!F41</f>
        <v>0.16326530612244897</v>
      </c>
      <c r="H83" s="150" t="str">
        <f>IF(([1]ee!E41&gt;=20),"NO",[1]ee!E41)</f>
        <v>NO</v>
      </c>
      <c r="I83" s="152">
        <f t="shared" si="4"/>
        <v>0.35186488388458831</v>
      </c>
      <c r="J83" s="158">
        <f>[1]retention!G41</f>
        <v>0.69200000000000006</v>
      </c>
      <c r="K83" s="148">
        <f>[1]retention!F41</f>
        <v>0.6</v>
      </c>
      <c r="L83" s="150">
        <f>IF(([1]retention!E41&gt;=20),"NO",[1]retention!E41)</f>
        <v>15</v>
      </c>
      <c r="M83" s="148">
        <f t="shared" si="5"/>
        <v>0.86705202312138718</v>
      </c>
      <c r="N83" s="160">
        <f>'[1]average earnings'!G41</f>
        <v>7613</v>
      </c>
      <c r="O83" s="153">
        <f>'[1]average earnings'!F41</f>
        <v>6133.2444444444445</v>
      </c>
      <c r="P83" s="150">
        <f>IF('[1]average earnings'!E41&gt;=20,"NO",'[1]average earnings'!E41)</f>
        <v>9</v>
      </c>
      <c r="Q83" s="152">
        <f t="shared" si="6"/>
        <v>0.80562780039990078</v>
      </c>
      <c r="R83" s="161">
        <f>'[1]most in need'!H41</f>
        <v>2.74</v>
      </c>
      <c r="S83" s="154">
        <f>'[1]most in need'!G41</f>
        <v>2.5707762557077625</v>
      </c>
      <c r="T83" s="155">
        <f t="shared" si="0"/>
        <v>0.93823950938239498</v>
      </c>
      <c r="U83" s="156">
        <f t="shared" si="2"/>
        <v>2</v>
      </c>
      <c r="V83" s="157">
        <f t="shared" si="3"/>
        <v>1</v>
      </c>
    </row>
    <row r="84" spans="1:22" ht="16.5" thickTop="1" thickBot="1" x14ac:dyDescent="0.3">
      <c r="A84" s="2">
        <v>39</v>
      </c>
      <c r="B84" s="30">
        <v>4</v>
      </c>
      <c r="C84" s="44">
        <v>560</v>
      </c>
      <c r="D84" s="21" t="s">
        <v>90</v>
      </c>
      <c r="E84" s="147">
        <f t="shared" si="1"/>
        <v>0.70254118285262357</v>
      </c>
      <c r="F84" s="148">
        <f>[1]ee!G42</f>
        <v>0.39299999999999996</v>
      </c>
      <c r="G84" s="148">
        <f>[1]ee!F42</f>
        <v>0.16216216216216217</v>
      </c>
      <c r="H84" s="150" t="str">
        <f>IF(([1]ee!E42&gt;=20),"NO",[1]ee!E42)</f>
        <v>NO</v>
      </c>
      <c r="I84" s="152">
        <f t="shared" si="4"/>
        <v>0.41262636682484016</v>
      </c>
      <c r="J84" s="158">
        <f>[1]retention!G42</f>
        <v>0.70499999999999996</v>
      </c>
      <c r="K84" s="148">
        <f>[1]retention!F42</f>
        <v>0.66666666666666663</v>
      </c>
      <c r="L84" s="150">
        <f>IF(([1]retention!E42&gt;=20),"NO",[1]retention!E42)</f>
        <v>9</v>
      </c>
      <c r="M84" s="148">
        <f t="shared" si="5"/>
        <v>0.94562647754137119</v>
      </c>
      <c r="N84" s="160">
        <f>'[1]average earnings'!G42</f>
        <v>7544</v>
      </c>
      <c r="O84" s="153">
        <f>'[1]average earnings'!F42</f>
        <v>5392.7750000000005</v>
      </c>
      <c r="P84" s="150">
        <f>IF('[1]average earnings'!E42&gt;=20,"NO",'[1]average earnings'!E42)</f>
        <v>6</v>
      </c>
      <c r="Q84" s="152">
        <f t="shared" si="6"/>
        <v>0.71484292152704143</v>
      </c>
      <c r="R84" s="161">
        <f>'[1]most in need'!H42</f>
        <v>2.9</v>
      </c>
      <c r="S84" s="154">
        <f>'[1]most in need'!G42</f>
        <v>2.1375000000000002</v>
      </c>
      <c r="T84" s="155">
        <f t="shared" si="0"/>
        <v>0.73706896551724144</v>
      </c>
      <c r="U84" s="156">
        <f t="shared" si="2"/>
        <v>3</v>
      </c>
      <c r="V84" s="157">
        <f t="shared" si="3"/>
        <v>3</v>
      </c>
    </row>
    <row r="85" spans="1:22" ht="16.5" thickTop="1" thickBot="1" x14ac:dyDescent="0.3">
      <c r="A85" s="2">
        <v>40</v>
      </c>
      <c r="B85" s="67">
        <v>1</v>
      </c>
      <c r="C85" s="65">
        <v>570</v>
      </c>
      <c r="D85" s="102" t="s">
        <v>91</v>
      </c>
      <c r="E85" s="147">
        <f t="shared" si="1"/>
        <v>0.60293665008850983</v>
      </c>
      <c r="F85" s="164">
        <f>[1]ee!G43</f>
        <v>0.499</v>
      </c>
      <c r="G85" s="164">
        <f>[1]ee!F43</f>
        <v>0.58064516129032262</v>
      </c>
      <c r="H85" s="150" t="str">
        <f>IF(([1]ee!E43&gt;=20),"NO",[1]ee!E43)</f>
        <v>NO</v>
      </c>
      <c r="I85" s="165">
        <f t="shared" si="4"/>
        <v>1.1636175576960373</v>
      </c>
      <c r="J85" s="166">
        <f>[1]retention!G43</f>
        <v>0.73</v>
      </c>
      <c r="K85" s="164">
        <f>[1]retention!F43</f>
        <v>0.1</v>
      </c>
      <c r="L85" s="167">
        <f>IF(([1]retention!E43&gt;=20),"NO",[1]retention!E43)</f>
        <v>10</v>
      </c>
      <c r="M85" s="164">
        <f t="shared" si="5"/>
        <v>0.13698630136986303</v>
      </c>
      <c r="N85" s="168">
        <f>'[1]average earnings'!G43</f>
        <v>7625</v>
      </c>
      <c r="O85" s="169">
        <f>'[1]average earnings'!F43</f>
        <v>4200</v>
      </c>
      <c r="P85" s="167">
        <f>IF('[1]average earnings'!E43&gt;=20,"NO",'[1]average earnings'!E43)</f>
        <v>1</v>
      </c>
      <c r="Q85" s="165">
        <f t="shared" si="6"/>
        <v>0.55081967213114758</v>
      </c>
      <c r="R85" s="170">
        <f>'[1]most in need'!H43</f>
        <v>2.83</v>
      </c>
      <c r="S85" s="171">
        <f>'[1]most in need'!G43</f>
        <v>1.5857142857142856</v>
      </c>
      <c r="T85" s="172">
        <f>S85/R85</f>
        <v>0.56032306915699137</v>
      </c>
      <c r="U85" s="173">
        <f t="shared" si="2"/>
        <v>3</v>
      </c>
      <c r="V85" s="174">
        <f t="shared" si="3"/>
        <v>3</v>
      </c>
    </row>
    <row r="86" spans="1:22" ht="16.5" thickTop="1" thickBot="1" x14ac:dyDescent="0.3">
      <c r="E86" s="51"/>
      <c r="F86" s="51"/>
      <c r="G86" s="51"/>
      <c r="H86" s="109"/>
      <c r="I86" s="51"/>
      <c r="K86" s="148"/>
      <c r="M86" s="51"/>
      <c r="N86" s="51"/>
      <c r="O86" s="51"/>
      <c r="P86" s="175"/>
      <c r="Q86" s="176"/>
      <c r="R86" s="177"/>
      <c r="S86" s="51"/>
      <c r="T86" s="96"/>
      <c r="U86" s="175"/>
      <c r="V86" s="175"/>
    </row>
    <row r="87" spans="1:22" ht="51" customHeight="1" thickTop="1" thickBot="1" x14ac:dyDescent="0.3">
      <c r="B87" s="178" t="s">
        <v>56</v>
      </c>
      <c r="C87" s="179" t="s">
        <v>57</v>
      </c>
      <c r="D87" s="180" t="s">
        <v>58</v>
      </c>
      <c r="E87" s="181" t="s">
        <v>92</v>
      </c>
      <c r="F87" s="182" t="s">
        <v>13</v>
      </c>
      <c r="G87" s="128"/>
      <c r="H87" s="128"/>
      <c r="I87" s="129"/>
      <c r="J87" s="182" t="s">
        <v>60</v>
      </c>
      <c r="K87" s="128"/>
      <c r="L87" s="128"/>
      <c r="M87" s="129"/>
      <c r="N87" s="182" t="s">
        <v>27</v>
      </c>
      <c r="O87" s="128"/>
      <c r="P87" s="128"/>
      <c r="Q87" s="129"/>
      <c r="R87" s="182" t="s">
        <v>61</v>
      </c>
      <c r="S87" s="128"/>
      <c r="T87" s="129"/>
      <c r="U87" s="106" t="s">
        <v>93</v>
      </c>
      <c r="V87" s="108"/>
    </row>
    <row r="88" spans="1:22" ht="63" customHeight="1" thickTop="1" thickBot="1" x14ac:dyDescent="0.3">
      <c r="A88" s="132" t="s">
        <v>63</v>
      </c>
      <c r="B88" s="183"/>
      <c r="C88" s="134"/>
      <c r="D88" s="135"/>
      <c r="E88" s="135"/>
      <c r="F88" s="137" t="s">
        <v>64</v>
      </c>
      <c r="G88" s="184" t="s">
        <v>65</v>
      </c>
      <c r="H88" s="185" t="s">
        <v>66</v>
      </c>
      <c r="I88" s="186" t="s">
        <v>67</v>
      </c>
      <c r="J88" s="137" t="s">
        <v>64</v>
      </c>
      <c r="K88" s="184" t="s">
        <v>65</v>
      </c>
      <c r="L88" s="185" t="s">
        <v>66</v>
      </c>
      <c r="M88" s="186" t="s">
        <v>94</v>
      </c>
      <c r="N88" s="137" t="s">
        <v>64</v>
      </c>
      <c r="O88" s="184" t="s">
        <v>95</v>
      </c>
      <c r="P88" s="185" t="s">
        <v>66</v>
      </c>
      <c r="Q88" s="186" t="s">
        <v>67</v>
      </c>
      <c r="R88" s="137" t="s">
        <v>64</v>
      </c>
      <c r="S88" s="184" t="s">
        <v>96</v>
      </c>
      <c r="T88" s="186" t="s">
        <v>67</v>
      </c>
      <c r="U88" s="144" t="s">
        <v>97</v>
      </c>
      <c r="V88" s="145" t="s">
        <v>71</v>
      </c>
    </row>
    <row r="89" spans="1:22" ht="16.5" thickTop="1" thickBot="1" x14ac:dyDescent="0.3">
      <c r="A89" s="2">
        <v>41</v>
      </c>
      <c r="B89" s="187">
        <v>2</v>
      </c>
      <c r="C89" s="22">
        <v>580</v>
      </c>
      <c r="D89" s="21" t="s">
        <v>98</v>
      </c>
      <c r="E89" s="188">
        <f>(I89+M89+Q89+T89)/4</f>
        <v>0.85360699233104342</v>
      </c>
      <c r="F89" s="148">
        <f>[1]ee!G44</f>
        <v>0.44900000000000001</v>
      </c>
      <c r="G89" s="51">
        <f>[1]ee!F44</f>
        <v>0.21153846153846154</v>
      </c>
      <c r="H89" s="150" t="str">
        <f>IF(([1]ee!E44&gt;=20),"NO",[1]ee!E44)</f>
        <v>NO</v>
      </c>
      <c r="I89" s="155">
        <f t="shared" ref="I89:I121" si="7">G89/F89</f>
        <v>0.47113243104334418</v>
      </c>
      <c r="J89" s="158">
        <f>[1]retention!G44</f>
        <v>0.73</v>
      </c>
      <c r="K89" s="148">
        <f>[1]retention!F44</f>
        <v>0.83333333333333337</v>
      </c>
      <c r="L89" s="150">
        <f>IF(([1]retention!E44&gt;=20),"NO",[1]retention!E44)</f>
        <v>12</v>
      </c>
      <c r="M89" s="155">
        <f t="shared" ref="M89:M122" si="8">K89/J89</f>
        <v>1.1415525114155252</v>
      </c>
      <c r="N89" s="177">
        <f>'[1]average earnings'!G44</f>
        <v>7812</v>
      </c>
      <c r="O89" s="177">
        <f>'[1]average earnings'!F44</f>
        <v>6582.4888888888891</v>
      </c>
      <c r="P89" s="150">
        <f>IF('[1]average earnings'!E44&gt;=20,"NO",'[1]average earnings'!E44)</f>
        <v>9</v>
      </c>
      <c r="Q89" s="51">
        <f t="shared" ref="Q89:Q120" si="9">O89/N89</f>
        <v>0.84261250497809637</v>
      </c>
      <c r="R89" s="189">
        <f>'[1]most in need'!H44</f>
        <v>2.68</v>
      </c>
      <c r="S89" s="154">
        <f>'[1]most in need'!G44</f>
        <v>2.5704697986577183</v>
      </c>
      <c r="T89" s="155">
        <f>S89/R89</f>
        <v>0.95913052188720826</v>
      </c>
      <c r="U89" s="156">
        <f>SUM(COUNTIF(G89,"&lt;.379"),COUNTIF(K89,"&lt;.569"),COUNTIF(O89,"&lt;6379"),COUNTIF(S89,"&lt;2.34"))</f>
        <v>1</v>
      </c>
      <c r="V89" s="157">
        <f>SUM(COUNTIF(I89,"&lt;80%"),COUNTIF(M89,"&lt;80%"),COUNTIF(Q89,"&lt;80 %"),COUNTIF(T89,"&lt;80%"))</f>
        <v>1</v>
      </c>
    </row>
    <row r="90" spans="1:22" ht="16.5" thickTop="1" thickBot="1" x14ac:dyDescent="0.3">
      <c r="A90" s="2">
        <v>42</v>
      </c>
      <c r="B90" s="30">
        <v>1</v>
      </c>
      <c r="C90" s="44">
        <v>590</v>
      </c>
      <c r="D90" s="21" t="s">
        <v>99</v>
      </c>
      <c r="E90" s="188">
        <f t="shared" ref="E90:E124" si="10">(I90+M90+Q90+T90)/4</f>
        <v>0.90092755108648714</v>
      </c>
      <c r="F90" s="148">
        <f>[1]ee!G45</f>
        <v>0.46700000000000003</v>
      </c>
      <c r="G90" s="51">
        <f>[1]ee!F45</f>
        <v>0.43209876543209874</v>
      </c>
      <c r="H90" s="150" t="str">
        <f>IF(([1]ee!E45&gt;=20),"NO",[1]ee!E45)</f>
        <v>NO</v>
      </c>
      <c r="I90" s="155">
        <f t="shared" si="7"/>
        <v>0.92526502233854113</v>
      </c>
      <c r="J90" s="158">
        <f>[1]retention!G45</f>
        <v>0.71799999999999997</v>
      </c>
      <c r="K90" s="148">
        <f>[1]retention!F45</f>
        <v>0.83870967741935487</v>
      </c>
      <c r="L90" s="150" t="str">
        <f>IF(([1]retention!E45&gt;=20),"NO",[1]retention!E45)</f>
        <v>NO</v>
      </c>
      <c r="M90" s="155">
        <f t="shared" si="8"/>
        <v>1.1681193278821098</v>
      </c>
      <c r="N90" s="177">
        <f>'[1]average earnings'!G45</f>
        <v>8755</v>
      </c>
      <c r="O90" s="177">
        <f>'[1]average earnings'!F45</f>
        <v>6944.9984615384619</v>
      </c>
      <c r="P90" s="150" t="str">
        <f>IF('[1]average earnings'!E45&gt;=20,"NO",'[1]average earnings'!E45)</f>
        <v>NO</v>
      </c>
      <c r="Q90" s="51">
        <f t="shared" si="9"/>
        <v>0.7932608179941133</v>
      </c>
      <c r="R90" s="161">
        <f>'[1]most in need'!H45</f>
        <v>2.57</v>
      </c>
      <c r="S90" s="154">
        <f>'[1]most in need'!G45</f>
        <v>1.8428571428571427</v>
      </c>
      <c r="T90" s="155">
        <f t="shared" ref="T90:T124" si="11">S90/R90</f>
        <v>0.717065036131184</v>
      </c>
      <c r="U90" s="156">
        <f t="shared" ref="U90:U124" si="12">SUM(COUNTIF(G90,"&lt;.379"),COUNTIF(K90,"&lt;.569"),COUNTIF(O90,"&lt;6379"),COUNTIF(S90,"&lt;2.34"))</f>
        <v>1</v>
      </c>
      <c r="V90" s="157">
        <f t="shared" ref="V90:V124" si="13">SUM(COUNTIF(I90,"&lt;80%"),COUNTIF(M90,"&lt;80%"),COUNTIF(Q90,"&lt;80 %"),COUNTIF(T90,"&lt;80%"))</f>
        <v>2</v>
      </c>
    </row>
    <row r="91" spans="1:22" ht="16.5" thickTop="1" thickBot="1" x14ac:dyDescent="0.3">
      <c r="A91" s="2">
        <v>43</v>
      </c>
      <c r="B91" s="30">
        <v>5</v>
      </c>
      <c r="C91" s="44">
        <v>600</v>
      </c>
      <c r="D91" s="21" t="s">
        <v>100</v>
      </c>
      <c r="E91" s="188">
        <f t="shared" si="10"/>
        <v>0.9106037115803538</v>
      </c>
      <c r="F91" s="148">
        <f>[1]ee!G46</f>
        <v>0.53400000000000003</v>
      </c>
      <c r="G91" s="51">
        <f>[1]ee!F46</f>
        <v>0.47368421052631576</v>
      </c>
      <c r="H91" s="150" t="str">
        <f>IF(([1]ee!E46&gt;=20),"NO",[1]ee!E46)</f>
        <v>NO</v>
      </c>
      <c r="I91" s="155">
        <f t="shared" si="7"/>
        <v>0.88704908338261379</v>
      </c>
      <c r="J91" s="158">
        <f>[1]retention!G46</f>
        <v>0.73</v>
      </c>
      <c r="K91" s="148">
        <f>[1]retention!F46</f>
        <v>0.82</v>
      </c>
      <c r="L91" s="150" t="str">
        <f>IF(([1]retention!E46&gt;=20),"NO",[1]retention!E46)</f>
        <v>NO</v>
      </c>
      <c r="M91" s="155">
        <f t="shared" si="8"/>
        <v>1.1232876712328768</v>
      </c>
      <c r="N91" s="177">
        <f>'[1]average earnings'!G46</f>
        <v>8273</v>
      </c>
      <c r="O91" s="177">
        <f>'[1]average earnings'!F46</f>
        <v>7022.3610810810824</v>
      </c>
      <c r="P91" s="150" t="str">
        <f>IF('[1]average earnings'!E46&gt;=20,"NO",'[1]average earnings'!E46)</f>
        <v>NO</v>
      </c>
      <c r="Q91" s="51">
        <f t="shared" si="9"/>
        <v>0.84882885060813273</v>
      </c>
      <c r="R91" s="161">
        <f>'[1]most in need'!H46</f>
        <v>2.63</v>
      </c>
      <c r="S91" s="154">
        <f>'[1]most in need'!G46</f>
        <v>2.0599455040871937</v>
      </c>
      <c r="T91" s="155">
        <f t="shared" si="11"/>
        <v>0.78324924109779226</v>
      </c>
      <c r="U91" s="156">
        <f t="shared" si="12"/>
        <v>1</v>
      </c>
      <c r="V91" s="157">
        <f t="shared" si="13"/>
        <v>1</v>
      </c>
    </row>
    <row r="92" spans="1:22" ht="16.5" thickTop="1" thickBot="1" x14ac:dyDescent="0.3">
      <c r="A92" s="2">
        <v>44</v>
      </c>
      <c r="B92" s="30">
        <v>5</v>
      </c>
      <c r="C92" s="44">
        <v>610</v>
      </c>
      <c r="D92" s="21" t="s">
        <v>101</v>
      </c>
      <c r="E92" s="188">
        <f t="shared" si="10"/>
        <v>0.88450008479877429</v>
      </c>
      <c r="F92" s="148">
        <f>[1]ee!G47</f>
        <v>0.56999999999999995</v>
      </c>
      <c r="G92" s="51">
        <f>[1]ee!F47</f>
        <v>0.43939393939393939</v>
      </c>
      <c r="H92" s="150" t="str">
        <f>IF(([1]ee!E47&gt;=20),"NO",[1]ee!E47)</f>
        <v>NO</v>
      </c>
      <c r="I92" s="155">
        <f t="shared" si="7"/>
        <v>0.77086656034024459</v>
      </c>
      <c r="J92" s="158">
        <f>[1]retention!G47</f>
        <v>0.78</v>
      </c>
      <c r="K92" s="148">
        <f>[1]retention!F47</f>
        <v>0.82758620689655171</v>
      </c>
      <c r="L92" s="150" t="str">
        <f>IF(([1]retention!E47&gt;=20),"NO",[1]retention!E47)</f>
        <v>NO</v>
      </c>
      <c r="M92" s="155">
        <f t="shared" si="8"/>
        <v>1.0610079575596816</v>
      </c>
      <c r="N92" s="177">
        <f>'[1]average earnings'!G47</f>
        <v>7407</v>
      </c>
      <c r="O92" s="177">
        <f>'[1]average earnings'!F47</f>
        <v>5243.1333333333332</v>
      </c>
      <c r="P92" s="150" t="str">
        <f>IF('[1]average earnings'!E47&gt;=20,"NO",'[1]average earnings'!E47)</f>
        <v>NO</v>
      </c>
      <c r="Q92" s="51">
        <f t="shared" si="9"/>
        <v>0.70786193240628237</v>
      </c>
      <c r="R92" s="161">
        <f>'[1]most in need'!H47</f>
        <v>2.79</v>
      </c>
      <c r="S92" s="154">
        <f>'[1]most in need'!G47</f>
        <v>2.78515625</v>
      </c>
      <c r="T92" s="155">
        <f t="shared" si="11"/>
        <v>0.99826388888888884</v>
      </c>
      <c r="U92" s="156">
        <f t="shared" si="12"/>
        <v>1</v>
      </c>
      <c r="V92" s="157">
        <f t="shared" si="13"/>
        <v>2</v>
      </c>
    </row>
    <row r="93" spans="1:22" ht="16.5" thickTop="1" thickBot="1" x14ac:dyDescent="0.3">
      <c r="A93" s="2">
        <v>45</v>
      </c>
      <c r="B93" s="30">
        <v>3</v>
      </c>
      <c r="C93" s="44">
        <v>620</v>
      </c>
      <c r="D93" s="21" t="s">
        <v>102</v>
      </c>
      <c r="E93" s="188">
        <f t="shared" si="10"/>
        <v>1.1331170048587298</v>
      </c>
      <c r="F93" s="148">
        <f>[1]ee!G48</f>
        <v>0.41799999999999998</v>
      </c>
      <c r="G93" s="51">
        <f>[1]ee!F48</f>
        <v>0.51724137931034486</v>
      </c>
      <c r="H93" s="150" t="str">
        <f>IF(([1]ee!E48&gt;=20),"NO",[1]ee!E48)</f>
        <v>NO</v>
      </c>
      <c r="I93" s="155">
        <f t="shared" si="7"/>
        <v>1.2374195677280979</v>
      </c>
      <c r="J93" s="158">
        <f>[1]retention!G48</f>
        <v>0.69</v>
      </c>
      <c r="K93" s="148">
        <f>[1]retention!F48</f>
        <v>0.9375</v>
      </c>
      <c r="L93" s="150">
        <f>IF(([1]retention!E48&gt;=20),"NO",[1]retention!E48)</f>
        <v>16</v>
      </c>
      <c r="M93" s="155">
        <f t="shared" si="8"/>
        <v>1.3586956521739131</v>
      </c>
      <c r="N93" s="177">
        <f>'[1]average earnings'!G48</f>
        <v>7179</v>
      </c>
      <c r="O93" s="177">
        <f>'[1]average earnings'!F48</f>
        <v>7007.0761538461529</v>
      </c>
      <c r="P93" s="150">
        <f>IF('[1]average earnings'!E48&gt;=20,"NO",'[1]average earnings'!E48)</f>
        <v>13</v>
      </c>
      <c r="Q93" s="51">
        <f t="shared" si="9"/>
        <v>0.97605183923194772</v>
      </c>
      <c r="R93" s="161">
        <f>'[1]most in need'!H48</f>
        <v>2.73</v>
      </c>
      <c r="S93" s="154">
        <f>'[1]most in need'!G48</f>
        <v>2.6216216216216215</v>
      </c>
      <c r="T93" s="155">
        <f t="shared" si="11"/>
        <v>0.96030096030096024</v>
      </c>
      <c r="U93" s="156">
        <f t="shared" si="12"/>
        <v>0</v>
      </c>
      <c r="V93" s="157">
        <f t="shared" si="13"/>
        <v>0</v>
      </c>
    </row>
    <row r="94" spans="1:22" ht="16.5" thickTop="1" thickBot="1" x14ac:dyDescent="0.3">
      <c r="A94" s="2">
        <v>46</v>
      </c>
      <c r="B94" s="30">
        <v>5</v>
      </c>
      <c r="C94" s="44">
        <v>630</v>
      </c>
      <c r="D94" s="21" t="s">
        <v>103</v>
      </c>
      <c r="E94" s="188">
        <f t="shared" si="10"/>
        <v>1.0366915300136905</v>
      </c>
      <c r="F94" s="148">
        <f>[1]ee!G49</f>
        <v>0.46899999999999997</v>
      </c>
      <c r="G94" s="51">
        <f>[1]ee!F49</f>
        <v>0.40740740740740738</v>
      </c>
      <c r="H94" s="150" t="str">
        <f>IF(([1]ee!E49&gt;=20),"NO",[1]ee!E49)</f>
        <v>NO</v>
      </c>
      <c r="I94" s="155">
        <f t="shared" si="7"/>
        <v>0.8686725104635552</v>
      </c>
      <c r="J94" s="158">
        <f>[1]retention!G49</f>
        <v>0.76700000000000002</v>
      </c>
      <c r="K94" s="148">
        <f>[1]retention!F49</f>
        <v>0.77419354838709675</v>
      </c>
      <c r="L94" s="150" t="str">
        <f>IF(([1]retention!E49&gt;=20),"NO",[1]retention!E49)</f>
        <v>NO</v>
      </c>
      <c r="M94" s="155">
        <f t="shared" si="8"/>
        <v>1.0093788114564495</v>
      </c>
      <c r="N94" s="177">
        <f>'[1]average earnings'!G49</f>
        <v>7057</v>
      </c>
      <c r="O94" s="177">
        <f>'[1]average earnings'!F49</f>
        <v>8976.9462500000009</v>
      </c>
      <c r="P94" s="150" t="str">
        <f>IF('[1]average earnings'!E49&gt;=20,"NO",'[1]average earnings'!E49)</f>
        <v>NO</v>
      </c>
      <c r="Q94" s="51">
        <f t="shared" si="9"/>
        <v>1.2720626682726373</v>
      </c>
      <c r="R94" s="161">
        <f>'[1]most in need'!H49</f>
        <v>2.76</v>
      </c>
      <c r="S94" s="154">
        <f>'[1]most in need'!G49</f>
        <v>2.7507598784194527</v>
      </c>
      <c r="T94" s="155">
        <f t="shared" si="11"/>
        <v>0.99665212986212059</v>
      </c>
      <c r="U94" s="156">
        <f t="shared" si="12"/>
        <v>0</v>
      </c>
      <c r="V94" s="157">
        <f t="shared" si="13"/>
        <v>0</v>
      </c>
    </row>
    <row r="95" spans="1:22" ht="16.5" thickTop="1" thickBot="1" x14ac:dyDescent="0.3">
      <c r="A95" s="2">
        <v>47</v>
      </c>
      <c r="B95" s="30">
        <v>5</v>
      </c>
      <c r="C95" s="44">
        <v>640</v>
      </c>
      <c r="D95" s="21" t="s">
        <v>104</v>
      </c>
      <c r="E95" s="188">
        <f t="shared" si="10"/>
        <v>0.96320258676192128</v>
      </c>
      <c r="F95" s="148">
        <f>[1]ee!G50</f>
        <v>0.56999999999999995</v>
      </c>
      <c r="G95" s="51">
        <f>[1]ee!F50</f>
        <v>0.55000000000000004</v>
      </c>
      <c r="H95" s="150" t="str">
        <f>IF(([1]ee!E50&gt;=20),"NO",[1]ee!E50)</f>
        <v>NO</v>
      </c>
      <c r="I95" s="155">
        <f t="shared" si="7"/>
        <v>0.9649122807017545</v>
      </c>
      <c r="J95" s="158">
        <f>[1]retention!G50</f>
        <v>0.73</v>
      </c>
      <c r="K95" s="148">
        <f>[1]retention!F50</f>
        <v>0.8</v>
      </c>
      <c r="L95" s="150">
        <f>IF(([1]retention!E50&gt;=20),"NO",[1]retention!E50)</f>
        <v>15</v>
      </c>
      <c r="M95" s="155">
        <f t="shared" si="8"/>
        <v>1.0958904109589043</v>
      </c>
      <c r="N95" s="177">
        <f>'[1]average earnings'!G50</f>
        <v>7553</v>
      </c>
      <c r="O95" s="177">
        <f>'[1]average earnings'!F50</f>
        <v>6166.2533333333331</v>
      </c>
      <c r="P95" s="150">
        <f>IF('[1]average earnings'!E50&gt;=20,"NO",'[1]average earnings'!E50)</f>
        <v>12</v>
      </c>
      <c r="Q95" s="51">
        <f t="shared" si="9"/>
        <v>0.81639789928946549</v>
      </c>
      <c r="R95" s="161">
        <f>'[1]most in need'!H50</f>
        <v>2.9</v>
      </c>
      <c r="S95" s="154">
        <f>'[1]most in need'!G50</f>
        <v>2.8292682926829267</v>
      </c>
      <c r="T95" s="155">
        <f t="shared" si="11"/>
        <v>0.97560975609756095</v>
      </c>
      <c r="U95" s="156">
        <f t="shared" si="12"/>
        <v>1</v>
      </c>
      <c r="V95" s="157">
        <f t="shared" si="13"/>
        <v>0</v>
      </c>
    </row>
    <row r="96" spans="1:22" ht="16.5" thickTop="1" thickBot="1" x14ac:dyDescent="0.3">
      <c r="A96" s="2">
        <v>48</v>
      </c>
      <c r="B96" s="30">
        <v>5</v>
      </c>
      <c r="C96" s="44">
        <v>650</v>
      </c>
      <c r="D96" s="21" t="s">
        <v>105</v>
      </c>
      <c r="E96" s="188">
        <f t="shared" si="10"/>
        <v>0.82737598161822623</v>
      </c>
      <c r="F96" s="148">
        <f>[1]ee!G51</f>
        <v>0.44299999999999995</v>
      </c>
      <c r="G96" s="51">
        <f>[1]ee!F51</f>
        <v>0.12</v>
      </c>
      <c r="H96" s="150" t="str">
        <f>IF(([1]ee!E51&gt;=20),"NO",[1]ee!E51)</f>
        <v>NO</v>
      </c>
      <c r="I96" s="155">
        <f t="shared" si="7"/>
        <v>0.27088036117381492</v>
      </c>
      <c r="J96" s="158">
        <f>[1]retention!G51</f>
        <v>0.73</v>
      </c>
      <c r="K96" s="148">
        <f>[1]retention!F51</f>
        <v>0.75</v>
      </c>
      <c r="L96" s="150">
        <f>IF(([1]retention!E51&gt;=20),"NO",[1]retention!E51)</f>
        <v>8</v>
      </c>
      <c r="M96" s="155">
        <f t="shared" si="8"/>
        <v>1.0273972602739727</v>
      </c>
      <c r="N96" s="177">
        <f>'[1]average earnings'!G51</f>
        <v>7642</v>
      </c>
      <c r="O96" s="177">
        <f>'[1]average earnings'!F51</f>
        <v>9187.6666666666661</v>
      </c>
      <c r="P96" s="150">
        <f>IF('[1]average earnings'!E51&gt;=20,"NO",'[1]average earnings'!E51)</f>
        <v>6</v>
      </c>
      <c r="Q96" s="51">
        <f t="shared" si="9"/>
        <v>1.2022594434266771</v>
      </c>
      <c r="R96" s="161">
        <f>'[1]most in need'!H51</f>
        <v>2.7</v>
      </c>
      <c r="S96" s="154">
        <f>'[1]most in need'!G51</f>
        <v>2.1842105263157894</v>
      </c>
      <c r="T96" s="155">
        <f t="shared" si="11"/>
        <v>0.80896686159844045</v>
      </c>
      <c r="U96" s="156">
        <f t="shared" si="12"/>
        <v>2</v>
      </c>
      <c r="V96" s="157">
        <f t="shared" si="13"/>
        <v>1</v>
      </c>
    </row>
    <row r="97" spans="1:22" ht="16.5" thickTop="1" thickBot="1" x14ac:dyDescent="0.3">
      <c r="A97" s="2">
        <v>49</v>
      </c>
      <c r="B97" s="30">
        <v>6</v>
      </c>
      <c r="C97" s="44">
        <v>660</v>
      </c>
      <c r="D97" s="52" t="s">
        <v>106</v>
      </c>
      <c r="E97" s="188">
        <f t="shared" si="10"/>
        <v>1.140724767742497</v>
      </c>
      <c r="F97" s="148">
        <f>[1]ee!G52</f>
        <v>0.47399999999999998</v>
      </c>
      <c r="G97" s="51">
        <f>[1]ee!F52</f>
        <v>0.58620689655172409</v>
      </c>
      <c r="H97" s="150" t="str">
        <f>IF(([1]ee!E52&gt;=20),"NO",[1]ee!E52)</f>
        <v>NO</v>
      </c>
      <c r="I97" s="155">
        <f t="shared" si="7"/>
        <v>1.2367234104466753</v>
      </c>
      <c r="J97" s="158">
        <f>[1]retention!G52</f>
        <v>0.70499999999999996</v>
      </c>
      <c r="K97" s="148">
        <f>[1]retention!F52</f>
        <v>0.75</v>
      </c>
      <c r="L97" s="150" t="str">
        <f>IF(([1]retention!E52&gt;=20),"NO",[1]retention!E52)</f>
        <v>NO</v>
      </c>
      <c r="M97" s="155">
        <f t="shared" si="8"/>
        <v>1.0638297872340425</v>
      </c>
      <c r="N97" s="177">
        <f>'[1]average earnings'!G52</f>
        <v>7407</v>
      </c>
      <c r="O97" s="177">
        <f>'[1]average earnings'!F52</f>
        <v>6986.1333333333332</v>
      </c>
      <c r="P97" s="150">
        <f>IF('[1]average earnings'!E52&gt;=20,"NO",'[1]average earnings'!E52)</f>
        <v>15</v>
      </c>
      <c r="Q97" s="51">
        <f t="shared" si="9"/>
        <v>0.94317987489311905</v>
      </c>
      <c r="R97" s="161">
        <f>'[1]most in need'!H52</f>
        <v>2.9</v>
      </c>
      <c r="S97" s="154">
        <f>'[1]most in need'!G52</f>
        <v>3.8255813953488373</v>
      </c>
      <c r="T97" s="155">
        <f t="shared" si="11"/>
        <v>1.3191659983961508</v>
      </c>
      <c r="U97" s="156">
        <f t="shared" si="12"/>
        <v>0</v>
      </c>
      <c r="V97" s="157">
        <f t="shared" si="13"/>
        <v>0</v>
      </c>
    </row>
    <row r="98" spans="1:22" ht="16.5" thickTop="1" thickBot="1" x14ac:dyDescent="0.3">
      <c r="A98" s="2">
        <v>50</v>
      </c>
      <c r="B98" s="30">
        <v>1</v>
      </c>
      <c r="C98" s="44">
        <v>670</v>
      </c>
      <c r="D98" s="52" t="s">
        <v>107</v>
      </c>
      <c r="E98" s="188">
        <f t="shared" si="10"/>
        <v>0.85720806328214882</v>
      </c>
      <c r="F98" s="148">
        <f>[1]ee!G53</f>
        <v>0.499</v>
      </c>
      <c r="G98" s="51">
        <f>[1]ee!F53</f>
        <v>0.43478260869565216</v>
      </c>
      <c r="H98" s="150" t="str">
        <f>IF(([1]ee!E53&gt;=20),"NO",[1]ee!E53)</f>
        <v>NO</v>
      </c>
      <c r="I98" s="155">
        <f t="shared" si="7"/>
        <v>0.87130783305741921</v>
      </c>
      <c r="J98" s="158">
        <f>[1]retention!G53</f>
        <v>0.73</v>
      </c>
      <c r="K98" s="148">
        <f>[1]retention!F53</f>
        <v>0.63636363636363635</v>
      </c>
      <c r="L98" s="150">
        <f>IF(([1]retention!E53&gt;=20),"NO",[1]retention!E53)</f>
        <v>11</v>
      </c>
      <c r="M98" s="155">
        <f t="shared" si="8"/>
        <v>0.87173100871731013</v>
      </c>
      <c r="N98" s="177">
        <f>'[1]average earnings'!G53</f>
        <v>7812</v>
      </c>
      <c r="O98" s="177">
        <f>'[1]average earnings'!F53</f>
        <v>5542.08</v>
      </c>
      <c r="P98" s="150">
        <f>IF('[1]average earnings'!E53&gt;=20,"NO",'[1]average earnings'!E53)</f>
        <v>7</v>
      </c>
      <c r="Q98" s="51">
        <f t="shared" si="9"/>
        <v>0.70943164362519195</v>
      </c>
      <c r="R98" s="161">
        <f>'[1]most in need'!H53</f>
        <v>2.78</v>
      </c>
      <c r="S98" s="154">
        <f>'[1]most in need'!G53</f>
        <v>2.7142857142857144</v>
      </c>
      <c r="T98" s="155">
        <f t="shared" si="11"/>
        <v>0.97636176772867433</v>
      </c>
      <c r="U98" s="156">
        <f t="shared" si="12"/>
        <v>1</v>
      </c>
      <c r="V98" s="157">
        <f t="shared" si="13"/>
        <v>1</v>
      </c>
    </row>
    <row r="99" spans="1:22" ht="16.5" thickTop="1" thickBot="1" x14ac:dyDescent="0.3">
      <c r="A99" s="2">
        <v>51</v>
      </c>
      <c r="B99" s="30">
        <v>1</v>
      </c>
      <c r="C99" s="44">
        <v>680</v>
      </c>
      <c r="D99" s="52" t="s">
        <v>108</v>
      </c>
      <c r="E99" s="188">
        <f t="shared" si="10"/>
        <v>1.0769127477018676</v>
      </c>
      <c r="F99" s="148">
        <f>[1]ee!G54</f>
        <v>0.45</v>
      </c>
      <c r="G99" s="51">
        <f>[1]ee!F54</f>
        <v>0.47887323943661969</v>
      </c>
      <c r="H99" s="150" t="str">
        <f>IF(([1]ee!E54&gt;=20),"NO",[1]ee!E54)</f>
        <v>NO</v>
      </c>
      <c r="I99" s="155">
        <f t="shared" si="7"/>
        <v>1.0641627543035992</v>
      </c>
      <c r="J99" s="158">
        <f>[1]retention!G54</f>
        <v>0.78</v>
      </c>
      <c r="K99" s="148">
        <f>[1]retention!F54</f>
        <v>0.77777777777777779</v>
      </c>
      <c r="L99" s="150" t="str">
        <f>IF(([1]retention!E54&gt;=20),"NO",[1]retention!E54)</f>
        <v>NO</v>
      </c>
      <c r="M99" s="155">
        <f t="shared" si="8"/>
        <v>0.99715099715099709</v>
      </c>
      <c r="N99" s="177">
        <f>'[1]average earnings'!G54</f>
        <v>8755</v>
      </c>
      <c r="O99" s="177">
        <f>'[1]average earnings'!F54</f>
        <v>8083.8857142857132</v>
      </c>
      <c r="P99" s="150" t="str">
        <f>IF('[1]average earnings'!E54&gt;=20,"NO",'[1]average earnings'!E54)</f>
        <v>NO</v>
      </c>
      <c r="Q99" s="51">
        <f t="shared" si="9"/>
        <v>0.92334502733132073</v>
      </c>
      <c r="R99" s="161">
        <f>'[1]most in need'!H54</f>
        <v>2.77</v>
      </c>
      <c r="S99" s="154">
        <f>'[1]most in need'!G54</f>
        <v>3.6646884272997031</v>
      </c>
      <c r="T99" s="155">
        <f t="shared" si="11"/>
        <v>1.3229922120215534</v>
      </c>
      <c r="U99" s="156">
        <f t="shared" si="12"/>
        <v>0</v>
      </c>
      <c r="V99" s="157">
        <f t="shared" si="13"/>
        <v>0</v>
      </c>
    </row>
    <row r="100" spans="1:22" ht="16.5" thickTop="1" thickBot="1" x14ac:dyDescent="0.3">
      <c r="A100" s="2">
        <v>52</v>
      </c>
      <c r="B100" s="30">
        <v>4</v>
      </c>
      <c r="C100" s="44">
        <v>690</v>
      </c>
      <c r="D100" s="52" t="s">
        <v>109</v>
      </c>
      <c r="E100" s="188">
        <f t="shared" si="10"/>
        <v>0.54750586729691331</v>
      </c>
      <c r="F100" s="148">
        <f>[1]ee!G55</f>
        <v>0.46899999999999997</v>
      </c>
      <c r="G100" s="51">
        <f>[1]ee!F55</f>
        <v>0</v>
      </c>
      <c r="H100" s="150">
        <f>IF(([1]ee!E55&gt;=20),"NO",[1]ee!E55)</f>
        <v>6</v>
      </c>
      <c r="I100" s="155">
        <f t="shared" si="7"/>
        <v>0</v>
      </c>
      <c r="J100" s="158">
        <f>[1]retention!G55</f>
        <v>0.7</v>
      </c>
      <c r="K100" s="148">
        <f>[1]retention!F55</f>
        <v>0.625</v>
      </c>
      <c r="L100" s="150">
        <f>IF(([1]retention!E55&gt;=20),"NO",[1]retention!E55)</f>
        <v>8</v>
      </c>
      <c r="M100" s="155">
        <f t="shared" si="8"/>
        <v>0.8928571428571429</v>
      </c>
      <c r="N100" s="177">
        <f>'[1]average earnings'!G55</f>
        <v>7284</v>
      </c>
      <c r="O100" s="177">
        <f>'[1]average earnings'!F55</f>
        <v>1790.8</v>
      </c>
      <c r="P100" s="150">
        <f>IF('[1]average earnings'!E55&gt;=20,"NO",'[1]average earnings'!E55)</f>
        <v>5</v>
      </c>
      <c r="Q100" s="51">
        <f t="shared" si="9"/>
        <v>0.2458539264140582</v>
      </c>
      <c r="R100" s="161">
        <f>'[1]most in need'!H55</f>
        <v>2.71</v>
      </c>
      <c r="S100" s="154">
        <f>'[1]most in need'!G55</f>
        <v>2.8490566037735849</v>
      </c>
      <c r="T100" s="155">
        <f t="shared" si="11"/>
        <v>1.051312399916452</v>
      </c>
      <c r="U100" s="156">
        <f t="shared" si="12"/>
        <v>2</v>
      </c>
      <c r="V100" s="157">
        <f t="shared" si="13"/>
        <v>2</v>
      </c>
    </row>
    <row r="101" spans="1:22" ht="16.5" thickTop="1" thickBot="1" x14ac:dyDescent="0.3">
      <c r="A101" s="2">
        <v>53</v>
      </c>
      <c r="B101" s="30">
        <v>1</v>
      </c>
      <c r="C101" s="44">
        <v>700</v>
      </c>
      <c r="D101" s="52" t="s">
        <v>110</v>
      </c>
      <c r="E101" s="188">
        <f t="shared" si="10"/>
        <v>1.055096775584965</v>
      </c>
      <c r="F101" s="148">
        <f>[1]ee!G56</f>
        <v>0.47499999999999998</v>
      </c>
      <c r="G101" s="51">
        <f>[1]ee!F56</f>
        <v>0.53591160220994472</v>
      </c>
      <c r="H101" s="150" t="str">
        <f>IF(([1]ee!E56&gt;=20),"NO",[1]ee!E56)</f>
        <v>NO</v>
      </c>
      <c r="I101" s="155">
        <f t="shared" si="7"/>
        <v>1.1282349520209363</v>
      </c>
      <c r="J101" s="158">
        <f>[1]retention!G56</f>
        <v>0.78</v>
      </c>
      <c r="K101" s="148">
        <f>[1]retention!F56</f>
        <v>0.89610389610389607</v>
      </c>
      <c r="L101" s="150" t="str">
        <f>IF(([1]retention!E56&gt;=20),"NO",[1]retention!E56)</f>
        <v>NO</v>
      </c>
      <c r="M101" s="155">
        <f t="shared" si="8"/>
        <v>1.1488511488511488</v>
      </c>
      <c r="N101" s="177">
        <f>'[1]average earnings'!G56</f>
        <v>8755</v>
      </c>
      <c r="O101" s="177">
        <f>'[1]average earnings'!F56</f>
        <v>8762.8149275362321</v>
      </c>
      <c r="P101" s="150" t="str">
        <f>IF('[1]average earnings'!E56&gt;=20,"NO",'[1]average earnings'!E56)</f>
        <v>NO</v>
      </c>
      <c r="Q101" s="51">
        <f t="shared" si="9"/>
        <v>1.0008926245044241</v>
      </c>
      <c r="R101" s="161">
        <f>'[1]most in need'!H56</f>
        <v>2.75</v>
      </c>
      <c r="S101" s="154">
        <f>'[1]most in need'!G56</f>
        <v>2.5916230366492146</v>
      </c>
      <c r="T101" s="155">
        <f t="shared" si="11"/>
        <v>0.94240837696335078</v>
      </c>
      <c r="U101" s="156">
        <f t="shared" si="12"/>
        <v>0</v>
      </c>
      <c r="V101" s="157">
        <f t="shared" si="13"/>
        <v>0</v>
      </c>
    </row>
    <row r="102" spans="1:22" ht="16.5" thickTop="1" thickBot="1" x14ac:dyDescent="0.3">
      <c r="A102" s="2">
        <v>54</v>
      </c>
      <c r="B102" s="30">
        <v>3</v>
      </c>
      <c r="C102" s="44">
        <v>710</v>
      </c>
      <c r="D102" s="52" t="s">
        <v>111</v>
      </c>
      <c r="E102" s="188">
        <f t="shared" si="10"/>
        <v>0.98030587489545518</v>
      </c>
      <c r="F102" s="148">
        <f>[1]ee!G57</f>
        <v>0.54400000000000004</v>
      </c>
      <c r="G102" s="51">
        <f>[1]ee!F57</f>
        <v>0.550561797752809</v>
      </c>
      <c r="H102" s="150" t="str">
        <f>IF(([1]ee!E57&gt;=20),"NO",[1]ee!E57)</f>
        <v>NO</v>
      </c>
      <c r="I102" s="155">
        <f t="shared" si="7"/>
        <v>1.0120621282220752</v>
      </c>
      <c r="J102" s="158">
        <f>[1]retention!G57</f>
        <v>0.76900000000000002</v>
      </c>
      <c r="K102" s="148">
        <f>[1]retention!F57</f>
        <v>0.72727272727272729</v>
      </c>
      <c r="L102" s="150" t="str">
        <f>IF(([1]retention!E57&gt;=20),"NO",[1]retention!E57)</f>
        <v>NO</v>
      </c>
      <c r="M102" s="155">
        <f t="shared" si="8"/>
        <v>0.94573826693462582</v>
      </c>
      <c r="N102" s="177">
        <f>'[1]average earnings'!G57</f>
        <v>7599</v>
      </c>
      <c r="O102" s="177">
        <f>'[1]average earnings'!F57</f>
        <v>7296.2612499999996</v>
      </c>
      <c r="P102" s="150" t="str">
        <f>IF('[1]average earnings'!E57&gt;=20,"NO",'[1]average earnings'!E57)</f>
        <v>NO</v>
      </c>
      <c r="Q102" s="51">
        <f t="shared" si="9"/>
        <v>0.96016071193578101</v>
      </c>
      <c r="R102" s="161">
        <f>'[1]most in need'!H57</f>
        <v>2.77</v>
      </c>
      <c r="S102" s="154">
        <f>'[1]most in need'!G57</f>
        <v>2.7790368271954673</v>
      </c>
      <c r="T102" s="155">
        <f t="shared" si="11"/>
        <v>1.0032623924893385</v>
      </c>
      <c r="U102" s="156">
        <f t="shared" si="12"/>
        <v>0</v>
      </c>
      <c r="V102" s="157">
        <f t="shared" si="13"/>
        <v>0</v>
      </c>
    </row>
    <row r="103" spans="1:22" ht="16.5" thickTop="1" thickBot="1" x14ac:dyDescent="0.3">
      <c r="A103" s="2">
        <v>55</v>
      </c>
      <c r="B103" s="30">
        <v>4</v>
      </c>
      <c r="C103" s="44">
        <v>720</v>
      </c>
      <c r="D103" s="26" t="s">
        <v>112</v>
      </c>
      <c r="E103" s="188">
        <f t="shared" si="10"/>
        <v>1.0769751405812422</v>
      </c>
      <c r="F103" s="148">
        <f>[1]ee!G58</f>
        <v>0.47399999999999998</v>
      </c>
      <c r="G103" s="51">
        <f>[1]ee!F58</f>
        <v>0.32142857142857145</v>
      </c>
      <c r="H103" s="150" t="str">
        <f>IF(([1]ee!E58&gt;=20),"NO",[1]ee!E58)</f>
        <v>NO</v>
      </c>
      <c r="I103" s="155">
        <f t="shared" si="7"/>
        <v>0.67811934900542503</v>
      </c>
      <c r="J103" s="158">
        <f>[1]retention!G58</f>
        <v>0.70499999999999996</v>
      </c>
      <c r="K103" s="148">
        <f>[1]retention!F58</f>
        <v>1</v>
      </c>
      <c r="L103" s="150">
        <f>IF(([1]retention!E58&gt;=20),"NO",[1]retention!E58)</f>
        <v>2</v>
      </c>
      <c r="M103" s="155">
        <f t="shared" si="8"/>
        <v>1.4184397163120568</v>
      </c>
      <c r="N103" s="177">
        <f>'[1]average earnings'!G58</f>
        <v>7616</v>
      </c>
      <c r="O103" s="177">
        <f>'[1]average earnings'!F58</f>
        <v>8736</v>
      </c>
      <c r="P103" s="150">
        <f>IF('[1]average earnings'!E58&gt;=20,"NO",'[1]average earnings'!E58)</f>
        <v>1</v>
      </c>
      <c r="Q103" s="51">
        <f t="shared" si="9"/>
        <v>1.1470588235294117</v>
      </c>
      <c r="R103" s="161">
        <f>'[1]most in need'!H58</f>
        <v>2.9</v>
      </c>
      <c r="S103" s="154">
        <f>'[1]most in need'!G58</f>
        <v>3.0864197530864197</v>
      </c>
      <c r="T103" s="155">
        <f t="shared" si="11"/>
        <v>1.0642826734780757</v>
      </c>
      <c r="U103" s="156">
        <f t="shared" si="12"/>
        <v>1</v>
      </c>
      <c r="V103" s="157">
        <f t="shared" si="13"/>
        <v>1</v>
      </c>
    </row>
    <row r="104" spans="1:22" ht="16.5" thickTop="1" thickBot="1" x14ac:dyDescent="0.3">
      <c r="A104" s="2">
        <v>56</v>
      </c>
      <c r="B104" s="30">
        <v>5</v>
      </c>
      <c r="C104" s="44">
        <v>730</v>
      </c>
      <c r="D104" s="52" t="s">
        <v>113</v>
      </c>
      <c r="E104" s="188">
        <f t="shared" si="10"/>
        <v>0.95411414477618495</v>
      </c>
      <c r="F104" s="148">
        <f>[1]ee!G59</f>
        <v>0.51300000000000001</v>
      </c>
      <c r="G104" s="51">
        <f>[1]ee!F59</f>
        <v>0.47517730496453903</v>
      </c>
      <c r="H104" s="150" t="str">
        <f>IF(([1]ee!E59&gt;=20),"NO",[1]ee!E59)</f>
        <v>NO</v>
      </c>
      <c r="I104" s="155">
        <f t="shared" si="7"/>
        <v>0.92627154963847758</v>
      </c>
      <c r="J104" s="158">
        <f>[1]retention!G59</f>
        <v>0.69700000000000006</v>
      </c>
      <c r="K104" s="148">
        <f>[1]retention!F59</f>
        <v>0.61016949152542377</v>
      </c>
      <c r="L104" s="150" t="str">
        <f>IF(([1]retention!E59&gt;=20),"NO",[1]retention!E59)</f>
        <v>NO</v>
      </c>
      <c r="M104" s="155">
        <f t="shared" si="8"/>
        <v>0.87542251294895801</v>
      </c>
      <c r="N104" s="177">
        <f>'[1]average earnings'!G59</f>
        <v>7295</v>
      </c>
      <c r="O104" s="177">
        <f>'[1]average earnings'!F59</f>
        <v>6419.3540000000003</v>
      </c>
      <c r="P104" s="150" t="str">
        <f>IF('[1]average earnings'!E59&gt;=20,"NO",'[1]average earnings'!E59)</f>
        <v>NO</v>
      </c>
      <c r="Q104" s="51">
        <f t="shared" si="9"/>
        <v>0.87996627827278961</v>
      </c>
      <c r="R104" s="161">
        <f>'[1]most in need'!H59</f>
        <v>2.9</v>
      </c>
      <c r="S104" s="154">
        <f>'[1]most in need'!G59</f>
        <v>3.290909090909091</v>
      </c>
      <c r="T104" s="155">
        <f t="shared" si="11"/>
        <v>1.1347962382445143</v>
      </c>
      <c r="U104" s="156">
        <f t="shared" si="12"/>
        <v>0</v>
      </c>
      <c r="V104" s="157">
        <f t="shared" si="13"/>
        <v>0</v>
      </c>
    </row>
    <row r="105" spans="1:22" ht="16.5" thickTop="1" thickBot="1" x14ac:dyDescent="0.3">
      <c r="A105" s="2">
        <v>57</v>
      </c>
      <c r="B105" s="30">
        <v>4</v>
      </c>
      <c r="C105" s="44">
        <v>740</v>
      </c>
      <c r="D105" s="52" t="s">
        <v>114</v>
      </c>
      <c r="E105" s="188">
        <f t="shared" si="10"/>
        <v>0.90621185716819252</v>
      </c>
      <c r="F105" s="148">
        <f>[1]ee!G60</f>
        <v>0.44700000000000001</v>
      </c>
      <c r="G105" s="51">
        <f>[1]ee!F60</f>
        <v>0.48648648648648651</v>
      </c>
      <c r="H105" s="150" t="str">
        <f>IF(([1]ee!E60&gt;=20),"NO",[1]ee!E60)</f>
        <v>NO</v>
      </c>
      <c r="I105" s="155">
        <f t="shared" si="7"/>
        <v>1.0883366588064576</v>
      </c>
      <c r="J105" s="158">
        <f>[1]retention!G60</f>
        <v>0.73</v>
      </c>
      <c r="K105" s="148">
        <f>[1]retention!F60</f>
        <v>0.73333333333333328</v>
      </c>
      <c r="L105" s="150">
        <f>IF(([1]retention!E60&gt;=20),"NO",[1]retention!E60)</f>
        <v>15</v>
      </c>
      <c r="M105" s="155">
        <f t="shared" si="8"/>
        <v>1.004566210045662</v>
      </c>
      <c r="N105" s="177">
        <f>'[1]average earnings'!G60</f>
        <v>7641</v>
      </c>
      <c r="O105" s="177">
        <f>'[1]average earnings'!F60</f>
        <v>5035.1527272727271</v>
      </c>
      <c r="P105" s="150">
        <f>IF('[1]average earnings'!E60&gt;=20,"NO",'[1]average earnings'!E60)</f>
        <v>11</v>
      </c>
      <c r="Q105" s="51">
        <f t="shared" si="9"/>
        <v>0.65896515211002837</v>
      </c>
      <c r="R105" s="161">
        <f>'[1]most in need'!H60</f>
        <v>2.69</v>
      </c>
      <c r="S105" s="154">
        <f>'[1]most in need'!G60</f>
        <v>2.3483146067415732</v>
      </c>
      <c r="T105" s="155">
        <f t="shared" si="11"/>
        <v>0.87297940771062199</v>
      </c>
      <c r="U105" s="156">
        <f t="shared" si="12"/>
        <v>1</v>
      </c>
      <c r="V105" s="157">
        <f t="shared" si="13"/>
        <v>1</v>
      </c>
    </row>
    <row r="106" spans="1:22" ht="16.5" thickTop="1" thickBot="1" x14ac:dyDescent="0.3">
      <c r="A106" s="2">
        <v>58</v>
      </c>
      <c r="B106" s="30">
        <v>6</v>
      </c>
      <c r="C106" s="44">
        <v>750</v>
      </c>
      <c r="D106" s="52" t="s">
        <v>115</v>
      </c>
      <c r="E106" s="188">
        <f t="shared" si="10"/>
        <v>0.88897604408779218</v>
      </c>
      <c r="F106" s="148">
        <f>[1]ee!G61</f>
        <v>0.5</v>
      </c>
      <c r="G106" s="51">
        <f>[1]ee!F61</f>
        <v>0.2857142857142857</v>
      </c>
      <c r="H106" s="150" t="str">
        <f>IF(([1]ee!E61&gt;=20),"NO",[1]ee!E61)</f>
        <v>NO</v>
      </c>
      <c r="I106" s="155">
        <f t="shared" si="7"/>
        <v>0.5714285714285714</v>
      </c>
      <c r="J106" s="158">
        <f>[1]retention!G61</f>
        <v>0.73</v>
      </c>
      <c r="K106" s="148">
        <f>[1]retention!F61</f>
        <v>0.6</v>
      </c>
      <c r="L106" s="150" t="str">
        <f>IF(([1]retention!E61&gt;=20),"NO",[1]retention!E61)</f>
        <v>NO</v>
      </c>
      <c r="M106" s="155">
        <f t="shared" si="8"/>
        <v>0.82191780821917804</v>
      </c>
      <c r="N106" s="177">
        <f>'[1]average earnings'!G61</f>
        <v>7745</v>
      </c>
      <c r="O106" s="177">
        <f>'[1]average earnings'!F61</f>
        <v>7840.3525</v>
      </c>
      <c r="P106" s="150">
        <f>IF('[1]average earnings'!E61&gt;=20,"NO",'[1]average earnings'!E61)</f>
        <v>12</v>
      </c>
      <c r="Q106" s="51">
        <f t="shared" si="9"/>
        <v>1.0123114912846998</v>
      </c>
      <c r="R106" s="161">
        <f>'[1]most in need'!H61</f>
        <v>2.9</v>
      </c>
      <c r="S106" s="154">
        <f>'[1]most in need'!G61</f>
        <v>3.3357142857142859</v>
      </c>
      <c r="T106" s="155">
        <f t="shared" si="11"/>
        <v>1.1502463054187193</v>
      </c>
      <c r="U106" s="156">
        <f t="shared" si="12"/>
        <v>1</v>
      </c>
      <c r="V106" s="157">
        <f t="shared" si="13"/>
        <v>1</v>
      </c>
    </row>
    <row r="107" spans="1:22" ht="16.5" thickTop="1" thickBot="1" x14ac:dyDescent="0.3">
      <c r="A107" s="2">
        <v>59</v>
      </c>
      <c r="B107" s="30">
        <v>2</v>
      </c>
      <c r="C107" s="44">
        <v>760</v>
      </c>
      <c r="D107" s="52" t="s">
        <v>116</v>
      </c>
      <c r="E107" s="188">
        <f t="shared" si="10"/>
        <v>0.95664913604243562</v>
      </c>
      <c r="F107" s="148">
        <f>[1]ee!G62</f>
        <v>0.48799999999999999</v>
      </c>
      <c r="G107" s="51">
        <f>[1]ee!F62</f>
        <v>0.42803030303030304</v>
      </c>
      <c r="H107" s="150" t="str">
        <f>IF(([1]ee!E62&gt;=20),"NO",[1]ee!E62)</f>
        <v>NO</v>
      </c>
      <c r="I107" s="155">
        <f t="shared" si="7"/>
        <v>0.87711127670144062</v>
      </c>
      <c r="J107" s="158">
        <f>[1]retention!G62</f>
        <v>0.68799999999999994</v>
      </c>
      <c r="K107" s="148">
        <f>[1]retention!F62</f>
        <v>0.65384615384615385</v>
      </c>
      <c r="L107" s="150" t="str">
        <f>IF(([1]retention!E62&gt;=20),"NO",[1]retention!E62)</f>
        <v>NO</v>
      </c>
      <c r="M107" s="155">
        <f t="shared" si="8"/>
        <v>0.95035778175313068</v>
      </c>
      <c r="N107" s="177">
        <f>'[1]average earnings'!G62</f>
        <v>7505</v>
      </c>
      <c r="O107" s="177">
        <f>'[1]average earnings'!F62</f>
        <v>7466.2691044776111</v>
      </c>
      <c r="P107" s="150" t="str">
        <f>IF('[1]average earnings'!E62&gt;=20,"NO",'[1]average earnings'!E62)</f>
        <v>NO</v>
      </c>
      <c r="Q107" s="51">
        <f t="shared" si="9"/>
        <v>0.99483932104964834</v>
      </c>
      <c r="R107" s="161">
        <f>'[1]most in need'!H62</f>
        <v>2.75</v>
      </c>
      <c r="S107" s="154">
        <f>'[1]most in need'!G62</f>
        <v>2.7617924528301887</v>
      </c>
      <c r="T107" s="155">
        <f t="shared" si="11"/>
        <v>1.0042881646655231</v>
      </c>
      <c r="U107" s="156">
        <f t="shared" si="12"/>
        <v>0</v>
      </c>
      <c r="V107" s="157">
        <f t="shared" si="13"/>
        <v>0</v>
      </c>
    </row>
    <row r="108" spans="1:22" ht="16.5" thickTop="1" thickBot="1" x14ac:dyDescent="0.3">
      <c r="A108" s="2">
        <v>60</v>
      </c>
      <c r="B108" s="30">
        <v>1</v>
      </c>
      <c r="C108" s="44">
        <v>770</v>
      </c>
      <c r="D108" s="52" t="s">
        <v>117</v>
      </c>
      <c r="E108" s="188">
        <f t="shared" si="10"/>
        <v>0.92974539977116888</v>
      </c>
      <c r="F108" s="148">
        <f>[1]ee!G63</f>
        <v>0.51300000000000001</v>
      </c>
      <c r="G108" s="51">
        <f>[1]ee!F63</f>
        <v>0.51515151515151514</v>
      </c>
      <c r="H108" s="150" t="str">
        <f>IF(([1]ee!E63&gt;=20),"NO",[1]ee!E63)</f>
        <v>NO</v>
      </c>
      <c r="I108" s="155">
        <f t="shared" si="7"/>
        <v>1.004193986650127</v>
      </c>
      <c r="J108" s="158">
        <f>[1]retention!G63</f>
        <v>0.70499999999999996</v>
      </c>
      <c r="K108" s="148">
        <f>[1]retention!F63</f>
        <v>1</v>
      </c>
      <c r="L108" s="150" t="str">
        <f>IF(([1]retention!E63&gt;=20),"NO",[1]retention!E63)</f>
        <v>NO</v>
      </c>
      <c r="M108" s="155">
        <f t="shared" si="8"/>
        <v>1.4184397163120568</v>
      </c>
      <c r="N108" s="177">
        <f>'[1]average earnings'!G63</f>
        <v>6880</v>
      </c>
      <c r="O108" s="177">
        <f>'[1]average earnings'!F63</f>
        <v>3827.8357894736846</v>
      </c>
      <c r="P108" s="150">
        <f>IF('[1]average earnings'!E63&gt;=20,"NO",'[1]average earnings'!E63)</f>
        <v>19</v>
      </c>
      <c r="Q108" s="51">
        <f t="shared" si="9"/>
        <v>0.55637148102815182</v>
      </c>
      <c r="R108" s="161">
        <f>'[1]most in need'!H63</f>
        <v>2.65</v>
      </c>
      <c r="S108" s="154">
        <f>'[1]most in need'!G63</f>
        <v>1.9609375</v>
      </c>
      <c r="T108" s="155">
        <f t="shared" si="11"/>
        <v>0.73997641509433965</v>
      </c>
      <c r="U108" s="156">
        <f t="shared" si="12"/>
        <v>2</v>
      </c>
      <c r="V108" s="157">
        <f t="shared" si="13"/>
        <v>2</v>
      </c>
    </row>
    <row r="109" spans="1:22" ht="16.5" thickTop="1" thickBot="1" x14ac:dyDescent="0.3">
      <c r="A109" s="2">
        <v>61</v>
      </c>
      <c r="B109" s="30">
        <v>1</v>
      </c>
      <c r="C109" s="44">
        <v>780</v>
      </c>
      <c r="D109" s="52" t="s">
        <v>118</v>
      </c>
      <c r="E109" s="188">
        <f t="shared" si="10"/>
        <v>1.2107463246186996</v>
      </c>
      <c r="F109" s="148">
        <f>[1]ee!G64</f>
        <v>0.499</v>
      </c>
      <c r="G109" s="51">
        <f>[1]ee!F64</f>
        <v>0.76923076923076927</v>
      </c>
      <c r="H109" s="150">
        <f>IF(([1]ee!E64&gt;=20),"NO",[1]ee!E64)</f>
        <v>13</v>
      </c>
      <c r="I109" s="155">
        <f t="shared" si="7"/>
        <v>1.5415446277169724</v>
      </c>
      <c r="J109" s="158">
        <f>[1]retention!G64</f>
        <v>0.73</v>
      </c>
      <c r="K109" s="148">
        <f>[1]retention!F64</f>
        <v>0.8</v>
      </c>
      <c r="L109" s="150">
        <f>IF(([1]retention!E64&gt;=20),"NO",[1]retention!E64)</f>
        <v>5</v>
      </c>
      <c r="M109" s="155">
        <f t="shared" si="8"/>
        <v>1.0958904109589043</v>
      </c>
      <c r="N109" s="177">
        <f>'[1]average earnings'!G64</f>
        <v>7805</v>
      </c>
      <c r="O109" s="177">
        <f>'[1]average earnings'!F64</f>
        <v>8816.5</v>
      </c>
      <c r="P109" s="150">
        <f>IF('[1]average earnings'!E64&gt;=20,"NO",'[1]average earnings'!E64)</f>
        <v>4</v>
      </c>
      <c r="Q109" s="51">
        <f t="shared" si="9"/>
        <v>1.1295964125560538</v>
      </c>
      <c r="R109" s="161">
        <f>'[1]most in need'!H64</f>
        <v>2.77</v>
      </c>
      <c r="S109" s="154">
        <f>'[1]most in need'!G64</f>
        <v>2.9803921568627452</v>
      </c>
      <c r="T109" s="155">
        <f t="shared" si="11"/>
        <v>1.0759538472428682</v>
      </c>
      <c r="U109" s="156">
        <f t="shared" si="12"/>
        <v>0</v>
      </c>
      <c r="V109" s="157">
        <f t="shared" si="13"/>
        <v>0</v>
      </c>
    </row>
    <row r="110" spans="1:22" ht="16.5" thickTop="1" thickBot="1" x14ac:dyDescent="0.3">
      <c r="A110" s="2">
        <v>62</v>
      </c>
      <c r="B110" s="30">
        <v>3</v>
      </c>
      <c r="C110" s="44">
        <v>790</v>
      </c>
      <c r="D110" s="21" t="s">
        <v>119</v>
      </c>
      <c r="E110" s="188">
        <f t="shared" si="10"/>
        <v>0.72187876905915571</v>
      </c>
      <c r="F110" s="148">
        <f>[1]ee!G65</f>
        <v>0.48399999999999999</v>
      </c>
      <c r="G110" s="51">
        <f>[1]ee!F65</f>
        <v>0.36144578313253012</v>
      </c>
      <c r="H110" s="150" t="str">
        <f>IF(([1]ee!E65&gt;=20),"NO",[1]ee!E65)</f>
        <v>NO</v>
      </c>
      <c r="I110" s="155">
        <f t="shared" si="7"/>
        <v>0.74678880812506221</v>
      </c>
      <c r="J110" s="158">
        <f>[1]retention!G65</f>
        <v>0.78</v>
      </c>
      <c r="K110" s="148">
        <f>[1]retention!F65</f>
        <v>0.32558139534883723</v>
      </c>
      <c r="L110" s="150" t="str">
        <f>IF(([1]retention!E65&gt;=20),"NO",[1]retention!E65)</f>
        <v>NO</v>
      </c>
      <c r="M110" s="155">
        <f t="shared" si="8"/>
        <v>0.4174120453190221</v>
      </c>
      <c r="N110" s="177">
        <f>'[1]average earnings'!G65</f>
        <v>7326</v>
      </c>
      <c r="O110" s="177">
        <f>'[1]average earnings'!F65</f>
        <v>6899.9507142857137</v>
      </c>
      <c r="P110" s="150">
        <f>IF('[1]average earnings'!E65&gt;=20,"NO",'[1]average earnings'!E65)</f>
        <v>14</v>
      </c>
      <c r="Q110" s="51">
        <f t="shared" si="9"/>
        <v>0.94184421434421428</v>
      </c>
      <c r="R110" s="161">
        <f>'[1]most in need'!H65</f>
        <v>2.68</v>
      </c>
      <c r="S110" s="154">
        <f>'[1]most in need'!G65</f>
        <v>2.0943396226415096</v>
      </c>
      <c r="T110" s="155">
        <f t="shared" si="11"/>
        <v>0.78147000844832448</v>
      </c>
      <c r="U110" s="156">
        <f t="shared" si="12"/>
        <v>3</v>
      </c>
      <c r="V110" s="157">
        <f t="shared" si="13"/>
        <v>3</v>
      </c>
    </row>
    <row r="111" spans="1:22" ht="16.5" thickTop="1" thickBot="1" x14ac:dyDescent="0.3">
      <c r="A111" s="2">
        <v>63</v>
      </c>
      <c r="B111" s="30">
        <v>4</v>
      </c>
      <c r="C111" s="44">
        <v>800</v>
      </c>
      <c r="D111" s="21" t="s">
        <v>120</v>
      </c>
      <c r="E111" s="188">
        <f t="shared" si="10"/>
        <v>1.1130418015696912</v>
      </c>
      <c r="F111" s="148">
        <f>[1]ee!G66</f>
        <v>0.499</v>
      </c>
      <c r="G111" s="51">
        <f>[1]ee!F66</f>
        <v>0.35714285714285715</v>
      </c>
      <c r="H111" s="150">
        <f>IF(([1]ee!E66&gt;=20),"NO",[1]ee!E66)</f>
        <v>14</v>
      </c>
      <c r="I111" s="155">
        <f t="shared" si="7"/>
        <v>0.71571714858288005</v>
      </c>
      <c r="J111" s="158">
        <f>[1]retention!G66</f>
        <v>0.73</v>
      </c>
      <c r="K111" s="148">
        <f>[1]retention!F66</f>
        <v>1</v>
      </c>
      <c r="L111" s="150">
        <f>IF(([1]retention!E66&gt;=20),"NO",[1]retention!E66)</f>
        <v>6</v>
      </c>
      <c r="M111" s="155">
        <f t="shared" si="8"/>
        <v>1.3698630136986301</v>
      </c>
      <c r="N111" s="177">
        <f>'[1]average earnings'!G66</f>
        <v>7540</v>
      </c>
      <c r="O111" s="177">
        <f>'[1]average earnings'!F66</f>
        <v>10147.168</v>
      </c>
      <c r="P111" s="150">
        <f>IF('[1]average earnings'!E66&gt;=20,"NO",'[1]average earnings'!E66)</f>
        <v>5</v>
      </c>
      <c r="Q111" s="51">
        <f t="shared" si="9"/>
        <v>1.34577824933687</v>
      </c>
      <c r="R111" s="161">
        <f>'[1]most in need'!H66</f>
        <v>2.83</v>
      </c>
      <c r="S111" s="154">
        <f>'[1]most in need'!G66</f>
        <v>2.8888888888888888</v>
      </c>
      <c r="T111" s="155">
        <f t="shared" si="11"/>
        <v>1.0208087946603848</v>
      </c>
      <c r="U111" s="156">
        <f t="shared" si="12"/>
        <v>1</v>
      </c>
      <c r="V111" s="157">
        <f t="shared" si="13"/>
        <v>1</v>
      </c>
    </row>
    <row r="112" spans="1:22" ht="16.5" thickTop="1" thickBot="1" x14ac:dyDescent="0.3">
      <c r="A112" s="2">
        <v>64</v>
      </c>
      <c r="B112" s="30">
        <v>3</v>
      </c>
      <c r="C112" s="44">
        <v>810</v>
      </c>
      <c r="D112" s="21" t="s">
        <v>121</v>
      </c>
      <c r="E112" s="188">
        <f t="shared" si="10"/>
        <v>0.97176389393943396</v>
      </c>
      <c r="F112" s="148">
        <f>[1]ee!G67</f>
        <v>0.49</v>
      </c>
      <c r="G112" s="51">
        <f>[1]ee!F67</f>
        <v>0.53658536585365857</v>
      </c>
      <c r="H112" s="150" t="str">
        <f>IF(([1]ee!E67&gt;=20),"NO",[1]ee!E67)</f>
        <v>NO</v>
      </c>
      <c r="I112" s="155">
        <f t="shared" si="7"/>
        <v>1.0950721752115482</v>
      </c>
      <c r="J112" s="158">
        <f>[1]retention!G67</f>
        <v>0.72599999999999898</v>
      </c>
      <c r="K112" s="148">
        <f>[1]retention!F67</f>
        <v>0.66</v>
      </c>
      <c r="L112" s="150" t="str">
        <f>IF(([1]retention!E67&gt;=20),"NO",[1]retention!E67)</f>
        <v>NO</v>
      </c>
      <c r="M112" s="155">
        <f t="shared" si="8"/>
        <v>0.90909090909091039</v>
      </c>
      <c r="N112" s="177">
        <f>'[1]average earnings'!G67</f>
        <v>7344</v>
      </c>
      <c r="O112" s="177">
        <f>'[1]average earnings'!F67</f>
        <v>5077.1481249999997</v>
      </c>
      <c r="P112" s="150" t="str">
        <f>IF('[1]average earnings'!E67&gt;=20,"NO",'[1]average earnings'!E67)</f>
        <v>NO</v>
      </c>
      <c r="Q112" s="51">
        <f t="shared" si="9"/>
        <v>0.69133280569172106</v>
      </c>
      <c r="R112" s="161">
        <f>'[1]most in need'!H67</f>
        <v>2.72</v>
      </c>
      <c r="S112" s="154">
        <f>'[1]most in need'!G67</f>
        <v>3.2410423452768731</v>
      </c>
      <c r="T112" s="155">
        <f t="shared" si="11"/>
        <v>1.1915596857635562</v>
      </c>
      <c r="U112" s="156">
        <f t="shared" si="12"/>
        <v>1</v>
      </c>
      <c r="V112" s="157">
        <f t="shared" si="13"/>
        <v>1</v>
      </c>
    </row>
    <row r="113" spans="1:22" ht="16.5" thickTop="1" thickBot="1" x14ac:dyDescent="0.3">
      <c r="A113" s="2">
        <v>65</v>
      </c>
      <c r="B113" s="30">
        <v>4</v>
      </c>
      <c r="C113" s="44">
        <v>820</v>
      </c>
      <c r="D113" s="21" t="s">
        <v>122</v>
      </c>
      <c r="E113" s="188">
        <f t="shared" si="10"/>
        <v>0.93695297391432741</v>
      </c>
      <c r="F113" s="148">
        <f>[1]ee!G68</f>
        <v>0.56999999999999995</v>
      </c>
      <c r="G113" s="51">
        <f>[1]ee!F68</f>
        <v>0.53398058252427183</v>
      </c>
      <c r="H113" s="150" t="str">
        <f>IF(([1]ee!E68&gt;=20),"NO",[1]ee!E68)</f>
        <v>NO</v>
      </c>
      <c r="I113" s="155">
        <f t="shared" si="7"/>
        <v>0.93680803951626646</v>
      </c>
      <c r="J113" s="158">
        <f>[1]retention!G68</f>
        <v>0.78</v>
      </c>
      <c r="K113" s="148">
        <f>[1]retention!F68</f>
        <v>0.75</v>
      </c>
      <c r="L113" s="150" t="str">
        <f>IF(([1]retention!E68&gt;=20),"NO",[1]retention!E68)</f>
        <v>NO</v>
      </c>
      <c r="M113" s="155">
        <f t="shared" si="8"/>
        <v>0.96153846153846145</v>
      </c>
      <c r="N113" s="177">
        <f>'[1]average earnings'!G68</f>
        <v>8397</v>
      </c>
      <c r="O113" s="177">
        <f>'[1]average earnings'!F68</f>
        <v>7303.9920312499999</v>
      </c>
      <c r="P113" s="150" t="str">
        <f>IF('[1]average earnings'!E68&gt;=20,"NO",'[1]average earnings'!E68)</f>
        <v>NO</v>
      </c>
      <c r="Q113" s="51">
        <f t="shared" si="9"/>
        <v>0.86983351569012746</v>
      </c>
      <c r="R113" s="161">
        <f>'[1]most in need'!H68</f>
        <v>2.78</v>
      </c>
      <c r="S113" s="154">
        <f>'[1]most in need'!G68</f>
        <v>2.7233766233766232</v>
      </c>
      <c r="T113" s="155">
        <f t="shared" si="11"/>
        <v>0.97963187891245451</v>
      </c>
      <c r="U113" s="156">
        <f t="shared" si="12"/>
        <v>0</v>
      </c>
      <c r="V113" s="157">
        <f t="shared" si="13"/>
        <v>0</v>
      </c>
    </row>
    <row r="114" spans="1:22" ht="16.5" thickTop="1" thickBot="1" x14ac:dyDescent="0.3">
      <c r="A114" s="2">
        <v>66</v>
      </c>
      <c r="B114" s="30">
        <v>4</v>
      </c>
      <c r="C114" s="44">
        <v>830</v>
      </c>
      <c r="D114" s="52" t="s">
        <v>123</v>
      </c>
      <c r="E114" s="188">
        <f t="shared" si="10"/>
        <v>1.0993342335297325</v>
      </c>
      <c r="F114" s="148">
        <f>[1]ee!G69</f>
        <v>0.499</v>
      </c>
      <c r="G114" s="51">
        <f>[1]ee!F69</f>
        <v>0.54166666666666663</v>
      </c>
      <c r="H114" s="150" t="str">
        <f>IF(([1]ee!E69&gt;=20),"NO",[1]ee!E69)</f>
        <v>NO</v>
      </c>
      <c r="I114" s="155">
        <f t="shared" si="7"/>
        <v>1.085504342017368</v>
      </c>
      <c r="J114" s="158">
        <f>[1]retention!G69</f>
        <v>0.73</v>
      </c>
      <c r="K114" s="148">
        <f>[1]retention!F69</f>
        <v>1</v>
      </c>
      <c r="L114" s="150">
        <f>IF(([1]retention!E69&gt;=20),"NO",[1]retention!E69)</f>
        <v>10</v>
      </c>
      <c r="M114" s="155">
        <f t="shared" si="8"/>
        <v>1.3698630136986301</v>
      </c>
      <c r="N114" s="177">
        <f>'[1]average earnings'!G69</f>
        <v>7812</v>
      </c>
      <c r="O114" s="177">
        <f>'[1]average earnings'!F69</f>
        <v>8164.56</v>
      </c>
      <c r="P114" s="150">
        <f>IF('[1]average earnings'!E69&gt;=20,"NO",'[1]average earnings'!E69)</f>
        <v>10</v>
      </c>
      <c r="Q114" s="51">
        <f t="shared" si="9"/>
        <v>1.045130568356375</v>
      </c>
      <c r="R114" s="161">
        <f>'[1]most in need'!H69</f>
        <v>2.65</v>
      </c>
      <c r="S114" s="154">
        <f>'[1]most in need'!G69</f>
        <v>2.3766233766233764</v>
      </c>
      <c r="T114" s="155">
        <f t="shared" si="11"/>
        <v>0.89683901004655719</v>
      </c>
      <c r="U114" s="156">
        <f t="shared" si="12"/>
        <v>0</v>
      </c>
      <c r="V114" s="157">
        <f t="shared" si="13"/>
        <v>0</v>
      </c>
    </row>
    <row r="115" spans="1:22" ht="16.5" thickTop="1" thickBot="1" x14ac:dyDescent="0.3">
      <c r="A115" s="2">
        <v>67</v>
      </c>
      <c r="B115" s="30">
        <v>1</v>
      </c>
      <c r="C115" s="44">
        <v>840</v>
      </c>
      <c r="D115" s="52" t="s">
        <v>124</v>
      </c>
      <c r="E115" s="188">
        <f t="shared" si="10"/>
        <v>1.237938704735748</v>
      </c>
      <c r="F115" s="148">
        <f>[1]ee!G70</f>
        <v>0.499</v>
      </c>
      <c r="G115" s="51">
        <f>[1]ee!F70</f>
        <v>0.73684210526315785</v>
      </c>
      <c r="H115" s="150">
        <f>IF(([1]ee!E70&gt;=20),"NO",[1]ee!E70)</f>
        <v>19</v>
      </c>
      <c r="I115" s="155">
        <f t="shared" si="7"/>
        <v>1.4766374854973103</v>
      </c>
      <c r="J115" s="158">
        <f>[1]retention!G70</f>
        <v>0.73</v>
      </c>
      <c r="K115" s="148">
        <f>[1]retention!F70</f>
        <v>0.88888888888888884</v>
      </c>
      <c r="L115" s="150">
        <f>IF(([1]retention!E70&gt;=20),"NO",[1]retention!E70)</f>
        <v>9</v>
      </c>
      <c r="M115" s="155">
        <f t="shared" si="8"/>
        <v>1.2176560121765601</v>
      </c>
      <c r="N115" s="177">
        <f>'[1]average earnings'!G70</f>
        <v>7747</v>
      </c>
      <c r="O115" s="177">
        <f>'[1]average earnings'!F70</f>
        <v>8390.6525000000001</v>
      </c>
      <c r="P115" s="150">
        <f>IF('[1]average earnings'!E70&gt;=20,"NO",'[1]average earnings'!E70)</f>
        <v>8</v>
      </c>
      <c r="Q115" s="51">
        <f t="shared" si="9"/>
        <v>1.0830840970698334</v>
      </c>
      <c r="R115" s="161">
        <f>'[1]most in need'!H70</f>
        <v>2.81</v>
      </c>
      <c r="S115" s="154">
        <f>'[1]most in need'!G70</f>
        <v>3.3</v>
      </c>
      <c r="T115" s="155">
        <f t="shared" si="11"/>
        <v>1.1743772241992882</v>
      </c>
      <c r="U115" s="156">
        <f t="shared" si="12"/>
        <v>0</v>
      </c>
      <c r="V115" s="157">
        <f t="shared" si="13"/>
        <v>0</v>
      </c>
    </row>
    <row r="116" spans="1:22" ht="16.5" thickTop="1" thickBot="1" x14ac:dyDescent="0.3">
      <c r="A116" s="2">
        <v>68</v>
      </c>
      <c r="B116" s="30">
        <v>2</v>
      </c>
      <c r="C116" s="44">
        <v>850</v>
      </c>
      <c r="D116" s="52" t="s">
        <v>125</v>
      </c>
      <c r="E116" s="188">
        <f t="shared" si="10"/>
        <v>0.89926906075264268</v>
      </c>
      <c r="F116" s="148">
        <f>[1]ee!G71</f>
        <v>0.47399999999999998</v>
      </c>
      <c r="G116" s="51">
        <f>[1]ee!F71</f>
        <v>0.3125</v>
      </c>
      <c r="H116" s="150" t="str">
        <f>IF(([1]ee!E71&gt;=20),"NO",[1]ee!E71)</f>
        <v>NO</v>
      </c>
      <c r="I116" s="155">
        <f t="shared" si="7"/>
        <v>0.65928270042194093</v>
      </c>
      <c r="J116" s="158">
        <f>[1]retention!G71</f>
        <v>0.72099999999999898</v>
      </c>
      <c r="K116" s="148">
        <f>[1]retention!F71</f>
        <v>0.69230769230769229</v>
      </c>
      <c r="L116" s="150" t="str">
        <f>IF(([1]retention!E71&gt;=20),"NO",[1]retention!E71)</f>
        <v>NO</v>
      </c>
      <c r="M116" s="155">
        <f t="shared" si="8"/>
        <v>0.96020484369999071</v>
      </c>
      <c r="N116" s="177">
        <f>'[1]average earnings'!G71</f>
        <v>7812</v>
      </c>
      <c r="O116" s="177">
        <f>'[1]average earnings'!F71</f>
        <v>8902.679444444444</v>
      </c>
      <c r="P116" s="150">
        <f>IF('[1]average earnings'!E71&gt;=20,"NO",'[1]average earnings'!E71)</f>
        <v>18</v>
      </c>
      <c r="Q116" s="51">
        <f t="shared" si="9"/>
        <v>1.1396159043067644</v>
      </c>
      <c r="R116" s="161">
        <f>'[1]most in need'!H71</f>
        <v>2.62</v>
      </c>
      <c r="S116" s="154">
        <f>'[1]most in need'!G71</f>
        <v>2.1954887218045114</v>
      </c>
      <c r="T116" s="155">
        <f t="shared" si="11"/>
        <v>0.83797279458187457</v>
      </c>
      <c r="U116" s="156">
        <f t="shared" si="12"/>
        <v>2</v>
      </c>
      <c r="V116" s="157">
        <f t="shared" si="13"/>
        <v>1</v>
      </c>
    </row>
    <row r="117" spans="1:22" ht="16.5" thickTop="1" thickBot="1" x14ac:dyDescent="0.3">
      <c r="A117" s="2">
        <v>69</v>
      </c>
      <c r="B117" s="30">
        <v>6</v>
      </c>
      <c r="C117" s="44">
        <v>860</v>
      </c>
      <c r="D117" s="52" t="s">
        <v>126</v>
      </c>
      <c r="E117" s="188">
        <f t="shared" si="10"/>
        <v>0.50977768593935058</v>
      </c>
      <c r="F117" s="148">
        <f>[1]ee!G72</f>
        <v>0.47299999999999998</v>
      </c>
      <c r="G117" s="51">
        <f>[1]ee!F72</f>
        <v>0.04</v>
      </c>
      <c r="H117" s="150" t="str">
        <f>IF(([1]ee!E72&gt;=20),"NO",[1]ee!E72)</f>
        <v>NO</v>
      </c>
      <c r="I117" s="155">
        <f t="shared" si="7"/>
        <v>8.4566596194503171E-2</v>
      </c>
      <c r="J117" s="158">
        <f>[1]retention!G72</f>
        <v>0.73</v>
      </c>
      <c r="K117" s="148">
        <f>[1]retention!F72</f>
        <v>0.16666666666666666</v>
      </c>
      <c r="L117" s="150">
        <f>IF(([1]retention!E72&gt;=20),"NO",[1]retention!E72)</f>
        <v>6</v>
      </c>
      <c r="M117" s="155">
        <f t="shared" si="8"/>
        <v>0.22831050228310501</v>
      </c>
      <c r="N117" s="177">
        <f>'[1]average earnings'!G72</f>
        <v>7812</v>
      </c>
      <c r="O117" s="177">
        <f>'[1]average earnings'!F72</f>
        <v>8702</v>
      </c>
      <c r="P117" s="150">
        <f>IF('[1]average earnings'!E72&gt;=20,"NO",'[1]average earnings'!E72)</f>
        <v>1</v>
      </c>
      <c r="Q117" s="51">
        <f t="shared" si="9"/>
        <v>1.1139272913466463</v>
      </c>
      <c r="R117" s="161">
        <f>'[1]most in need'!H72</f>
        <v>2.4700000000000002</v>
      </c>
      <c r="S117" s="154">
        <f>'[1]most in need'!G72</f>
        <v>1.5123966942148761</v>
      </c>
      <c r="T117" s="155">
        <f t="shared" si="11"/>
        <v>0.61230635393314814</v>
      </c>
      <c r="U117" s="156">
        <f t="shared" si="12"/>
        <v>3</v>
      </c>
      <c r="V117" s="157">
        <f t="shared" si="13"/>
        <v>3</v>
      </c>
    </row>
    <row r="118" spans="1:22" ht="16.5" thickTop="1" thickBot="1" x14ac:dyDescent="0.3">
      <c r="A118" s="2">
        <v>70</v>
      </c>
      <c r="B118" s="30">
        <v>2</v>
      </c>
      <c r="C118" s="44">
        <v>870</v>
      </c>
      <c r="D118" s="52" t="s">
        <v>127</v>
      </c>
      <c r="E118" s="188">
        <f t="shared" si="10"/>
        <v>0.98406381658497066</v>
      </c>
      <c r="F118" s="148">
        <f>[1]ee!G73</f>
        <v>0.499</v>
      </c>
      <c r="G118" s="51">
        <f>[1]ee!F73</f>
        <v>0.45454545454545453</v>
      </c>
      <c r="H118" s="150">
        <f>IF(([1]ee!E73&gt;=20),"NO",[1]ee!E73)</f>
        <v>11</v>
      </c>
      <c r="I118" s="155">
        <f t="shared" si="7"/>
        <v>0.91091273456002908</v>
      </c>
      <c r="J118" s="158">
        <f>[1]retention!G73</f>
        <v>0.73</v>
      </c>
      <c r="K118" s="148">
        <f>[1]retention!F73</f>
        <v>1</v>
      </c>
      <c r="L118" s="150">
        <f>IF(([1]retention!E73&gt;=20),"NO",[1]retention!E73)</f>
        <v>7</v>
      </c>
      <c r="M118" s="155">
        <f t="shared" si="8"/>
        <v>1.3698630136986301</v>
      </c>
      <c r="N118" s="177">
        <f>'[1]average earnings'!G73</f>
        <v>7555</v>
      </c>
      <c r="O118" s="177">
        <f>'[1]average earnings'!F73</f>
        <v>6026.1428571428569</v>
      </c>
      <c r="P118" s="150">
        <f>IF('[1]average earnings'!E73&gt;=20,"NO",'[1]average earnings'!E73)</f>
        <v>7</v>
      </c>
      <c r="Q118" s="51">
        <f t="shared" si="9"/>
        <v>0.79763638082632127</v>
      </c>
      <c r="R118" s="161">
        <f>'[1]most in need'!H73</f>
        <v>2.64</v>
      </c>
      <c r="S118" s="154">
        <f>'[1]most in need'!G73</f>
        <v>2.2647058823529411</v>
      </c>
      <c r="T118" s="155">
        <f t="shared" si="11"/>
        <v>0.85784313725490191</v>
      </c>
      <c r="U118" s="156">
        <f t="shared" si="12"/>
        <v>2</v>
      </c>
      <c r="V118" s="157">
        <f t="shared" si="13"/>
        <v>1</v>
      </c>
    </row>
    <row r="119" spans="1:22" ht="16.5" thickTop="1" thickBot="1" x14ac:dyDescent="0.3">
      <c r="A119" s="2">
        <v>71</v>
      </c>
      <c r="B119" s="30">
        <v>5</v>
      </c>
      <c r="C119" s="44">
        <v>880</v>
      </c>
      <c r="D119" s="52" t="s">
        <v>128</v>
      </c>
      <c r="E119" s="188">
        <f t="shared" si="10"/>
        <v>1.0648250659133724</v>
      </c>
      <c r="F119" s="148">
        <f>[1]ee!G74</f>
        <v>0.48499999999999999</v>
      </c>
      <c r="G119" s="51">
        <f>[1]ee!F74</f>
        <v>0.47674418604651164</v>
      </c>
      <c r="H119" s="150" t="str">
        <f>IF(([1]ee!E74&gt;=20),"NO",[1]ee!E74)</f>
        <v>NO</v>
      </c>
      <c r="I119" s="155">
        <f t="shared" si="7"/>
        <v>0.98297770318868383</v>
      </c>
      <c r="J119" s="158">
        <f>[1]retention!G74</f>
        <v>0.78</v>
      </c>
      <c r="K119" s="148">
        <f>[1]retention!F74</f>
        <v>0.94117647058823528</v>
      </c>
      <c r="L119" s="150" t="str">
        <f>IF(([1]retention!E74&gt;=20),"NO",[1]retention!E74)</f>
        <v>NO</v>
      </c>
      <c r="M119" s="155">
        <f t="shared" si="8"/>
        <v>1.2066365007541477</v>
      </c>
      <c r="N119" s="177">
        <f>'[1]average earnings'!G74</f>
        <v>7722</v>
      </c>
      <c r="O119" s="177">
        <f>'[1]average earnings'!F74</f>
        <v>7589.9406250000002</v>
      </c>
      <c r="P119" s="150" t="str">
        <f>IF('[1]average earnings'!E74&gt;=20,"NO",'[1]average earnings'!E74)</f>
        <v>NO</v>
      </c>
      <c r="Q119" s="51">
        <f t="shared" si="9"/>
        <v>0.98289829383579386</v>
      </c>
      <c r="R119" s="161">
        <f>'[1]most in need'!H74</f>
        <v>2.66</v>
      </c>
      <c r="S119" s="154">
        <f>'[1]most in need'!G74</f>
        <v>2.8908554572271385</v>
      </c>
      <c r="T119" s="155">
        <f t="shared" si="11"/>
        <v>1.0867877658748641</v>
      </c>
      <c r="U119" s="156">
        <f t="shared" si="12"/>
        <v>0</v>
      </c>
      <c r="V119" s="157">
        <f t="shared" si="13"/>
        <v>0</v>
      </c>
    </row>
    <row r="120" spans="1:22" ht="16.5" thickTop="1" thickBot="1" x14ac:dyDescent="0.3">
      <c r="A120" s="2">
        <v>72</v>
      </c>
      <c r="B120" s="30">
        <v>4</v>
      </c>
      <c r="C120" s="44">
        <v>890</v>
      </c>
      <c r="D120" s="52" t="s">
        <v>129</v>
      </c>
      <c r="E120" s="188">
        <f t="shared" si="10"/>
        <v>0.92607022722373733</v>
      </c>
      <c r="F120" s="148">
        <f>[1]ee!G75</f>
        <v>0.499</v>
      </c>
      <c r="G120" s="51">
        <f>[1]ee!F75</f>
        <v>0.42857142857142855</v>
      </c>
      <c r="H120" s="150" t="str">
        <f>IF(([1]ee!E75&gt;=20),"NO",[1]ee!E75)</f>
        <v>NO</v>
      </c>
      <c r="I120" s="155">
        <f t="shared" si="7"/>
        <v>0.85886057829945606</v>
      </c>
      <c r="J120" s="158">
        <f>[1]retention!G75</f>
        <v>0.73</v>
      </c>
      <c r="K120" s="148">
        <f>[1]retention!F75</f>
        <v>1</v>
      </c>
      <c r="L120" s="150">
        <f>IF(([1]retention!E75&gt;=20),"NO",[1]retention!E75)</f>
        <v>1</v>
      </c>
      <c r="M120" s="155">
        <f t="shared" si="8"/>
        <v>1.3698630136986301</v>
      </c>
      <c r="N120" s="177">
        <f>'[1]average earnings'!G75</f>
        <v>7776</v>
      </c>
      <c r="O120" s="177">
        <f>'[1]average earnings'!F75</f>
        <v>4420</v>
      </c>
      <c r="P120" s="150">
        <f>IF('[1]average earnings'!E75&gt;=20,"NO",'[1]average earnings'!E75)</f>
        <v>1</v>
      </c>
      <c r="Q120" s="51">
        <f t="shared" si="9"/>
        <v>0.56841563786008231</v>
      </c>
      <c r="R120" s="161">
        <f>'[1]most in need'!H75</f>
        <v>2.82</v>
      </c>
      <c r="S120" s="154">
        <f>'[1]most in need'!G75</f>
        <v>2.558139534883721</v>
      </c>
      <c r="T120" s="155">
        <f t="shared" si="11"/>
        <v>0.90714167903678056</v>
      </c>
      <c r="U120" s="156">
        <f t="shared" si="12"/>
        <v>1</v>
      </c>
      <c r="V120" s="157">
        <f t="shared" si="13"/>
        <v>1</v>
      </c>
    </row>
    <row r="121" spans="1:22" ht="16.5" thickTop="1" thickBot="1" x14ac:dyDescent="0.3">
      <c r="A121" s="2">
        <v>73</v>
      </c>
      <c r="B121" s="30">
        <v>6</v>
      </c>
      <c r="C121" s="190">
        <v>900</v>
      </c>
      <c r="D121" s="52" t="s">
        <v>130</v>
      </c>
      <c r="E121" s="188">
        <f>(I121+T121)/2</f>
        <v>0.57395644283121605</v>
      </c>
      <c r="F121" s="148">
        <f>[1]ee!G76</f>
        <v>0.46399999999999997</v>
      </c>
      <c r="G121" s="51">
        <f>[1]ee!F76</f>
        <v>5.2631578947368418E-2</v>
      </c>
      <c r="H121" s="150">
        <f>IF(([1]ee!E76&gt;=20),"NO",[1]ee!E76)</f>
        <v>19</v>
      </c>
      <c r="I121" s="155">
        <f t="shared" si="7"/>
        <v>0.11343012704174228</v>
      </c>
      <c r="J121" s="158">
        <f>[1]retention!G76</f>
        <v>0.69499999999999995</v>
      </c>
      <c r="K121" s="148" t="s">
        <v>35</v>
      </c>
      <c r="L121" s="150">
        <f>IF(([1]retention!E76&gt;=20),"NO",[1]retention!E76)</f>
        <v>0</v>
      </c>
      <c r="M121" s="155" t="s">
        <v>35</v>
      </c>
      <c r="N121" s="177">
        <f>'[1]average earnings'!G76</f>
        <v>6809</v>
      </c>
      <c r="O121" s="177" t="s">
        <v>35</v>
      </c>
      <c r="P121" s="150">
        <f>IF('[1]average earnings'!E76&gt;=20,"NO",'[1]average earnings'!E76)</f>
        <v>0</v>
      </c>
      <c r="Q121" s="51" t="s">
        <v>35</v>
      </c>
      <c r="R121" s="161">
        <f>'[1]most in need'!H76</f>
        <v>2.9</v>
      </c>
      <c r="S121" s="154">
        <f>'[1]most in need'!G76</f>
        <v>3</v>
      </c>
      <c r="T121" s="155">
        <f t="shared" si="11"/>
        <v>1.0344827586206897</v>
      </c>
      <c r="U121" s="156">
        <f t="shared" si="12"/>
        <v>1</v>
      </c>
      <c r="V121" s="157">
        <f t="shared" si="13"/>
        <v>1</v>
      </c>
    </row>
    <row r="122" spans="1:22" ht="15.75" customHeight="1" thickTop="1" thickBot="1" x14ac:dyDescent="0.3">
      <c r="A122" s="2">
        <v>74</v>
      </c>
      <c r="B122" s="30">
        <v>6</v>
      </c>
      <c r="C122" s="44">
        <v>910</v>
      </c>
      <c r="D122" s="52" t="s">
        <v>131</v>
      </c>
      <c r="E122" s="188">
        <f>(I122+M122+T122)/3</f>
        <v>0.68520272488510425</v>
      </c>
      <c r="F122" s="148">
        <f>[1]ee!G77</f>
        <v>0.44900000000000001</v>
      </c>
      <c r="G122" s="51">
        <f>[1]ee!F77</f>
        <v>0.13043478260869565</v>
      </c>
      <c r="H122" s="150" t="str">
        <f>IF(([1]ee!E77&gt;=20),"NO",[1]ee!E77)</f>
        <v>NO</v>
      </c>
      <c r="I122" s="155">
        <f>G122/F122</f>
        <v>0.2905006294180304</v>
      </c>
      <c r="J122" s="158">
        <f>[1]retention!G77</f>
        <v>0.68</v>
      </c>
      <c r="K122" s="148">
        <f>[1]retention!F77</f>
        <v>0</v>
      </c>
      <c r="L122" s="150">
        <f>IF(([1]retention!E77&gt;=20),"NO",[1]retention!E77)</f>
        <v>2</v>
      </c>
      <c r="M122" s="155">
        <f t="shared" si="8"/>
        <v>0</v>
      </c>
      <c r="N122" s="177">
        <f>'[1]average earnings'!G77</f>
        <v>6703</v>
      </c>
      <c r="O122" s="177" t="s">
        <v>35</v>
      </c>
      <c r="P122" s="150">
        <f>IF('[1]average earnings'!E77&gt;=20,"NO",'[1]average earnings'!E77)</f>
        <v>0</v>
      </c>
      <c r="Q122" s="51" t="s">
        <v>35</v>
      </c>
      <c r="R122" s="161">
        <f>'[1]most in need'!H77</f>
        <v>2.9</v>
      </c>
      <c r="S122" s="154">
        <f>'[1]most in need'!G77</f>
        <v>5.1188118811881189</v>
      </c>
      <c r="T122" s="155">
        <f t="shared" si="11"/>
        <v>1.7651075452372824</v>
      </c>
      <c r="U122" s="156">
        <f t="shared" si="12"/>
        <v>2</v>
      </c>
      <c r="V122" s="157">
        <f t="shared" si="13"/>
        <v>2</v>
      </c>
    </row>
    <row r="123" spans="1:22" ht="15.75" thickTop="1" x14ac:dyDescent="0.25">
      <c r="A123" s="2">
        <v>75</v>
      </c>
      <c r="B123" s="30">
        <v>6</v>
      </c>
      <c r="C123" s="44">
        <v>920</v>
      </c>
      <c r="D123" s="191" t="s">
        <v>132</v>
      </c>
      <c r="E123" s="192">
        <f>(I123+T123)/2</f>
        <v>0.6616992882562277</v>
      </c>
      <c r="F123" s="158">
        <f>[1]ee!G78</f>
        <v>0.46399999999999997</v>
      </c>
      <c r="G123" s="51">
        <f>[1]ee!F78</f>
        <v>0</v>
      </c>
      <c r="H123" s="150">
        <f>IF(([1]ee!E78&gt;=20),"NO",[1]ee!E78)</f>
        <v>5</v>
      </c>
      <c r="I123" s="155">
        <f>G123/F123</f>
        <v>0</v>
      </c>
      <c r="J123" s="158">
        <f>[1]retention!G78</f>
        <v>0.69499999999999995</v>
      </c>
      <c r="K123" s="148" t="s">
        <v>35</v>
      </c>
      <c r="L123" s="150">
        <f>IF(([1]retention!E78&gt;=20),"NO",[1]retention!E78)</f>
        <v>0</v>
      </c>
      <c r="M123" s="155" t="s">
        <v>35</v>
      </c>
      <c r="N123" s="177">
        <f>'[1]average earnings'!G78</f>
        <v>6809</v>
      </c>
      <c r="O123" s="177" t="s">
        <v>35</v>
      </c>
      <c r="P123" s="150">
        <f>IF('[1]average earnings'!E78&gt;=20,"NO",'[1]average earnings'!E78)</f>
        <v>0</v>
      </c>
      <c r="Q123" s="51" t="s">
        <v>35</v>
      </c>
      <c r="R123" s="161">
        <f>'[1]most in need'!H78</f>
        <v>2.81</v>
      </c>
      <c r="S123" s="154">
        <f>'[1]most in need'!G78</f>
        <v>3.71875</v>
      </c>
      <c r="T123" s="155">
        <f t="shared" si="11"/>
        <v>1.3233985765124554</v>
      </c>
      <c r="U123" s="156">
        <f t="shared" si="12"/>
        <v>1</v>
      </c>
      <c r="V123" s="157">
        <f t="shared" si="13"/>
        <v>1</v>
      </c>
    </row>
    <row r="124" spans="1:22" ht="15.75" thickBot="1" x14ac:dyDescent="0.3">
      <c r="A124" s="2">
        <v>76</v>
      </c>
      <c r="B124" s="193">
        <v>1</v>
      </c>
      <c r="C124" s="194">
        <v>930</v>
      </c>
      <c r="D124" s="195" t="s">
        <v>133</v>
      </c>
      <c r="E124" s="196">
        <f t="shared" si="10"/>
        <v>0.83130087712990219</v>
      </c>
      <c r="F124" s="164">
        <f>[1]ee!G79</f>
        <v>0.36099999999999999</v>
      </c>
      <c r="G124" s="197">
        <f>[1]ee!F79</f>
        <v>0.17857142857142858</v>
      </c>
      <c r="H124" s="167" t="str">
        <f>IF(([1]ee!E79&gt;=20),"NO",[1]ee!E79)</f>
        <v>NO</v>
      </c>
      <c r="I124" s="172">
        <f>G124/F124</f>
        <v>0.49465769687376338</v>
      </c>
      <c r="J124" s="166">
        <f>[1]retention!G79</f>
        <v>0.69499999999999995</v>
      </c>
      <c r="K124" s="164">
        <f>[1]retention!F79</f>
        <v>0.84615384615384615</v>
      </c>
      <c r="L124" s="167">
        <f>IF(([1]retention!E79&gt;=20),"NO",[1]retention!E79)</f>
        <v>13</v>
      </c>
      <c r="M124" s="172">
        <f>K124/J124</f>
        <v>1.2174875484228003</v>
      </c>
      <c r="N124" s="176">
        <f>'[1]average earnings'!G79</f>
        <v>6809</v>
      </c>
      <c r="O124" s="176">
        <f>'[1]average earnings'!F79</f>
        <v>3599.5280000000007</v>
      </c>
      <c r="P124" s="167">
        <f>IF('[1]average earnings'!E79&gt;=20,"NO",'[1]average earnings'!E79)</f>
        <v>10</v>
      </c>
      <c r="Q124" s="172">
        <f>O124/N124</f>
        <v>0.52864267880746085</v>
      </c>
      <c r="R124" s="170">
        <f>'[1]most in need'!H79</f>
        <v>2.8</v>
      </c>
      <c r="S124" s="171">
        <f>'[1]most in need'!G79</f>
        <v>3.0363636363636362</v>
      </c>
      <c r="T124" s="172">
        <f t="shared" si="11"/>
        <v>1.0844155844155845</v>
      </c>
      <c r="U124" s="173">
        <f t="shared" si="12"/>
        <v>2</v>
      </c>
      <c r="V124" s="174">
        <f t="shared" si="13"/>
        <v>2</v>
      </c>
    </row>
    <row r="125" spans="1:22" ht="15.75" thickTop="1" x14ac:dyDescent="0.25">
      <c r="E125" s="43"/>
      <c r="J125" s="198"/>
      <c r="K125" s="198"/>
      <c r="L125" s="199"/>
      <c r="M125" s="33"/>
      <c r="O125" s="55"/>
      <c r="Q125" s="33"/>
      <c r="S125" s="55"/>
      <c r="T125" s="33"/>
      <c r="U125" s="31"/>
      <c r="V125" s="31"/>
    </row>
    <row r="126" spans="1:22" ht="15.75" thickBot="1" x14ac:dyDescent="0.3">
      <c r="E126" s="43"/>
      <c r="J126" s="132"/>
      <c r="K126" s="132"/>
      <c r="L126" s="199"/>
      <c r="M126" s="33"/>
      <c r="O126" s="55"/>
      <c r="Q126" s="33"/>
      <c r="S126" s="55"/>
      <c r="T126" s="33"/>
    </row>
    <row r="127" spans="1:22" ht="33" customHeight="1" thickTop="1" thickBot="1" x14ac:dyDescent="0.3">
      <c r="B127" s="178" t="s">
        <v>56</v>
      </c>
      <c r="C127" s="179" t="s">
        <v>57</v>
      </c>
      <c r="D127" s="180" t="s">
        <v>58</v>
      </c>
      <c r="E127" s="200" t="s">
        <v>134</v>
      </c>
      <c r="F127" s="200" t="s">
        <v>21</v>
      </c>
      <c r="P127" s="2"/>
      <c r="R127" s="49"/>
      <c r="S127" s="49"/>
    </row>
    <row r="128" spans="1:22" ht="63.75" customHeight="1" thickTop="1" thickBot="1" x14ac:dyDescent="0.3">
      <c r="A128" s="132" t="s">
        <v>63</v>
      </c>
      <c r="B128" s="183"/>
      <c r="C128" s="134"/>
      <c r="D128" s="135"/>
      <c r="E128" s="201" t="s">
        <v>95</v>
      </c>
      <c r="F128" s="201" t="s">
        <v>95</v>
      </c>
      <c r="P128" s="2"/>
    </row>
    <row r="129" spans="1:16" ht="15.75" thickTop="1" x14ac:dyDescent="0.25">
      <c r="A129" s="2">
        <f>[1]PY2016FINALQPR!D2</f>
        <v>1</v>
      </c>
      <c r="B129" s="146">
        <f>[1]PY2016FINALQPR!C2</f>
        <v>2</v>
      </c>
      <c r="C129" s="24">
        <f>[1]PY2016FINALQPR!A2</f>
        <v>143</v>
      </c>
      <c r="D129" s="21" t="str">
        <f>[1]PY2016FINALQPR!E2</f>
        <v>AARP Foundation</v>
      </c>
      <c r="E129" s="39">
        <f>'[1]retention for 1 year'!F2</f>
        <v>0.69752421959095801</v>
      </c>
      <c r="F129" s="39">
        <f>[1]volunteer!F2</f>
        <v>1.8055973517905506E-3</v>
      </c>
      <c r="P129" s="2"/>
    </row>
    <row r="130" spans="1:16" x14ac:dyDescent="0.25">
      <c r="A130" s="2">
        <f>[1]PY2016FINALQPR!D3</f>
        <v>2</v>
      </c>
      <c r="B130" s="146">
        <f>[1]PY2016FINALQPR!C3</f>
        <v>6</v>
      </c>
      <c r="C130" s="46">
        <f>[1]PY2016FINALQPR!A3</f>
        <v>144</v>
      </c>
      <c r="D130" s="21" t="str">
        <f>[1]PY2016FINALQPR!E3</f>
        <v>ANPPM</v>
      </c>
      <c r="E130" s="39">
        <f>'[1]retention for 1 year'!F3</f>
        <v>0.8125</v>
      </c>
      <c r="F130" s="39">
        <f>[1]volunteer!F3</f>
        <v>0</v>
      </c>
      <c r="P130" s="2"/>
    </row>
    <row r="131" spans="1:16" x14ac:dyDescent="0.25">
      <c r="A131" s="2">
        <f>[1]PY2016FINALQPR!D4</f>
        <v>3</v>
      </c>
      <c r="B131" s="146">
        <f>[1]PY2016FINALQPR!C4</f>
        <v>1</v>
      </c>
      <c r="C131" s="46">
        <f>[1]PY2016FINALQPR!A4</f>
        <v>159</v>
      </c>
      <c r="D131" s="21" t="str">
        <f>[1]PY2016FINALQPR!E4</f>
        <v>ATD</v>
      </c>
      <c r="E131" s="39">
        <f>'[1]retention for 1 year'!F4</f>
        <v>0.67692307692307696</v>
      </c>
      <c r="F131" s="39">
        <f>[1]volunteer!F4</f>
        <v>0</v>
      </c>
      <c r="P131" s="2"/>
    </row>
    <row r="132" spans="1:16" ht="16.5" customHeight="1" x14ac:dyDescent="0.25">
      <c r="A132" s="2">
        <f>[1]PY2016FINALQPR!D5</f>
        <v>4</v>
      </c>
      <c r="B132" s="146">
        <f>[1]PY2016FINALQPR!C5</f>
        <v>5</v>
      </c>
      <c r="C132" s="46">
        <f>[1]PY2016FINALQPR!A5</f>
        <v>145</v>
      </c>
      <c r="D132" s="21" t="str">
        <f>[1]PY2016FINALQPR!E5</f>
        <v>Easter Seals</v>
      </c>
      <c r="E132" s="39">
        <f>'[1]retention for 1 year'!F5</f>
        <v>0.70087976539589447</v>
      </c>
      <c r="F132" s="39">
        <f>[1]volunteer!F5</f>
        <v>0</v>
      </c>
      <c r="P132" s="2"/>
    </row>
    <row r="133" spans="1:16" x14ac:dyDescent="0.25">
      <c r="A133" s="2">
        <f>[1]PY2016FINALQPR!D6</f>
        <v>5</v>
      </c>
      <c r="B133" s="146">
        <f>[1]PY2016FINALQPR!C6</f>
        <v>3</v>
      </c>
      <c r="C133" s="46">
        <f>[1]PY2016FINALQPR!A6</f>
        <v>146</v>
      </c>
      <c r="D133" s="21" t="str">
        <f>[1]PY2016FINALQPR!E6</f>
        <v>Experience Works</v>
      </c>
      <c r="E133" s="39">
        <f>'[1]retention for 1 year'!F6</f>
        <v>0.66640063846767761</v>
      </c>
      <c r="F133" s="39">
        <f>[1]volunteer!F6</f>
        <v>1.3736263736263736E-2</v>
      </c>
      <c r="P133" s="2"/>
    </row>
    <row r="134" spans="1:16" x14ac:dyDescent="0.25">
      <c r="A134" s="2">
        <f>[1]PY2016FINALQPR!D7</f>
        <v>6</v>
      </c>
      <c r="B134" s="146">
        <f>[1]PY2016FINALQPR!C7</f>
        <v>2</v>
      </c>
      <c r="C134" s="46">
        <f>[1]PY2016FINALQPR!A7</f>
        <v>147</v>
      </c>
      <c r="D134" s="21" t="str">
        <f>[1]PY2016FINALQPR!E7</f>
        <v>Goodwill Industries</v>
      </c>
      <c r="E134" s="39">
        <f>'[1]retention for 1 year'!F7</f>
        <v>0.74042553191489358</v>
      </c>
      <c r="F134" s="39">
        <f>[1]volunteer!F7</f>
        <v>6.8181818181818179E-3</v>
      </c>
      <c r="P134" s="2"/>
    </row>
    <row r="135" spans="1:16" x14ac:dyDescent="0.25">
      <c r="A135" s="2">
        <f>[1]PY2016FINALQPR!D8</f>
        <v>7</v>
      </c>
      <c r="B135" s="146">
        <f>[1]PY2016FINALQPR!C8</f>
        <v>0</v>
      </c>
      <c r="C135" s="46">
        <f>[1]PY2016FINALQPR!A8</f>
        <v>162</v>
      </c>
      <c r="D135" s="21" t="str">
        <f>[1]PY2016FINALQPR!E8</f>
        <v>IIDS[S]</v>
      </c>
      <c r="E135" s="39" t="str">
        <f>'[1]retention for 1 year'!F8</f>
        <v>N/A</v>
      </c>
      <c r="F135" s="39">
        <f>[1]volunteer!F8</f>
        <v>0</v>
      </c>
      <c r="P135" s="2"/>
    </row>
    <row r="136" spans="1:16" x14ac:dyDescent="0.25">
      <c r="A136" s="2">
        <f>[1]PY2016FINALQPR!D9</f>
        <v>8</v>
      </c>
      <c r="B136" s="146">
        <f>[1]PY2016FINALQPR!C9</f>
        <v>5</v>
      </c>
      <c r="C136" s="46">
        <f>[1]PY2016FINALQPR!A9</f>
        <v>149</v>
      </c>
      <c r="D136" s="21" t="str">
        <f>[1]PY2016FINALQPR!E9</f>
        <v>Mature Services</v>
      </c>
      <c r="E136" s="39">
        <f>'[1]retention for 1 year'!F9</f>
        <v>0.6216216216216216</v>
      </c>
      <c r="F136" s="39">
        <f>[1]volunteer!F9</f>
        <v>4.2016806722689079E-2</v>
      </c>
      <c r="P136" s="2"/>
    </row>
    <row r="137" spans="1:16" x14ac:dyDescent="0.25">
      <c r="A137" s="2">
        <f>[1]PY2016FINALQPR!D10</f>
        <v>9</v>
      </c>
      <c r="B137" s="146">
        <f>[1]PY2016FINALQPR!C10</f>
        <v>1</v>
      </c>
      <c r="C137" s="46">
        <f>[1]PY2016FINALQPR!A10</f>
        <v>150</v>
      </c>
      <c r="D137" s="21" t="str">
        <f>[1]PY2016FINALQPR!E10</f>
        <v>National Able Network</v>
      </c>
      <c r="E137" s="39">
        <f>'[1]retention for 1 year'!F10</f>
        <v>0.50588235294117645</v>
      </c>
      <c r="F137" s="39">
        <f>[1]volunteer!F10</f>
        <v>0</v>
      </c>
      <c r="P137" s="2"/>
    </row>
    <row r="138" spans="1:16" x14ac:dyDescent="0.25">
      <c r="A138" s="2">
        <f>[1]PY2016FINALQPR!D11</f>
        <v>10</v>
      </c>
      <c r="B138" s="146">
        <f>[1]PY2016FINALQPR!C11</f>
        <v>6</v>
      </c>
      <c r="C138" s="46">
        <f>[1]PY2016FINALQPR!A11</f>
        <v>151</v>
      </c>
      <c r="D138" s="21" t="str">
        <f>[1]PY2016FINALQPR!E11</f>
        <v>NAPCA [S]</v>
      </c>
      <c r="E138" s="39">
        <f>'[1]retention for 1 year'!F11</f>
        <v>0.65671641791044777</v>
      </c>
      <c r="F138" s="39">
        <f>[1]volunteer!F11</f>
        <v>0</v>
      </c>
      <c r="P138" s="2"/>
    </row>
    <row r="139" spans="1:16" x14ac:dyDescent="0.25">
      <c r="A139" s="2">
        <f>[1]PY2016FINALQPR!D12</f>
        <v>11</v>
      </c>
      <c r="B139" s="146">
        <f>[1]PY2016FINALQPR!C12</f>
        <v>6</v>
      </c>
      <c r="C139" s="46">
        <f>[1]PY2016FINALQPR!A12</f>
        <v>161</v>
      </c>
      <c r="D139" s="21" t="str">
        <f>[1]PY2016FINALQPR!E12</f>
        <v>NAPCA[G]</v>
      </c>
      <c r="E139" s="39">
        <f>'[1]retention for 1 year'!F12</f>
        <v>0.62068965517241381</v>
      </c>
      <c r="F139" s="39">
        <f>[1]volunteer!F12</f>
        <v>0</v>
      </c>
      <c r="P139" s="2"/>
    </row>
    <row r="140" spans="1:16" x14ac:dyDescent="0.25">
      <c r="A140" s="2">
        <f>[1]PY2016FINALQPR!D13</f>
        <v>12</v>
      </c>
      <c r="B140" s="146">
        <f>[1]PY2016FINALQPR!C13</f>
        <v>2</v>
      </c>
      <c r="C140" s="46">
        <f>[1]PY2016FINALQPR!A13</f>
        <v>152</v>
      </c>
      <c r="D140" s="21" t="str">
        <f>[1]PY2016FINALQPR!E13</f>
        <v>NCBA</v>
      </c>
      <c r="E140" s="39">
        <f>'[1]retention for 1 year'!F13</f>
        <v>0.89058524173027986</v>
      </c>
      <c r="F140" s="39">
        <f>[1]volunteer!F13</f>
        <v>3.1796502384737681E-3</v>
      </c>
      <c r="P140" s="2"/>
    </row>
    <row r="141" spans="1:16" x14ac:dyDescent="0.25">
      <c r="A141" s="2">
        <f>[1]PY2016FINALQPR!D14</f>
        <v>13</v>
      </c>
      <c r="B141" s="146">
        <f>[1]PY2016FINALQPR!C14</f>
        <v>2</v>
      </c>
      <c r="C141" s="46">
        <f>[1]PY2016FINALQPR!A14</f>
        <v>153</v>
      </c>
      <c r="D141" s="21" t="str">
        <f>[1]PY2016FINALQPR!E14</f>
        <v>NCOA</v>
      </c>
      <c r="E141" s="39">
        <f>'[1]retention for 1 year'!F14</f>
        <v>0.67115097159940207</v>
      </c>
      <c r="F141" s="39">
        <f>[1]volunteer!F14</f>
        <v>0</v>
      </c>
      <c r="P141" s="2"/>
    </row>
    <row r="142" spans="1:16" x14ac:dyDescent="0.25">
      <c r="A142" s="2">
        <f>[1]PY2016FINALQPR!D15</f>
        <v>14</v>
      </c>
      <c r="B142" s="146">
        <f>[1]PY2016FINALQPR!C15</f>
        <v>4</v>
      </c>
      <c r="C142" s="46">
        <f>[1]PY2016FINALQPR!A15</f>
        <v>154</v>
      </c>
      <c r="D142" s="21" t="str">
        <f>[1]PY2016FINALQPR!E15</f>
        <v>NICOA[S]</v>
      </c>
      <c r="E142" s="39">
        <f>'[1]retention for 1 year'!F15</f>
        <v>0.63492063492063489</v>
      </c>
      <c r="F142" s="39">
        <f>[1]volunteer!F15</f>
        <v>0</v>
      </c>
      <c r="P142" s="2"/>
    </row>
    <row r="143" spans="1:16" x14ac:dyDescent="0.25">
      <c r="A143" s="2">
        <f>[1]PY2016FINALQPR!D16</f>
        <v>15</v>
      </c>
      <c r="B143" s="146">
        <f>[1]PY2016FINALQPR!C16</f>
        <v>0</v>
      </c>
      <c r="C143" s="46">
        <f>[1]PY2016FINALQPR!A16</f>
        <v>163</v>
      </c>
      <c r="D143" s="21" t="str">
        <f>[1]PY2016FINALQPR!E16</f>
        <v>NOWCC</v>
      </c>
      <c r="E143" s="39" t="str">
        <f>'[1]retention for 1 year'!F16</f>
        <v>N/A</v>
      </c>
      <c r="F143" s="39">
        <f>[1]volunteer!F16</f>
        <v>0</v>
      </c>
      <c r="P143" s="2"/>
    </row>
    <row r="144" spans="1:16" x14ac:dyDescent="0.25">
      <c r="A144" s="2">
        <f>[1]PY2016FINALQPR!D17</f>
        <v>16</v>
      </c>
      <c r="B144" s="146">
        <f>[1]PY2016FINALQPR!C17</f>
        <v>1</v>
      </c>
      <c r="C144" s="46">
        <f>[1]PY2016FINALQPR!A17</f>
        <v>155</v>
      </c>
      <c r="D144" s="21" t="str">
        <f>[1]PY2016FINALQPR!E17</f>
        <v>National Urban League</v>
      </c>
      <c r="E144" s="39">
        <f>'[1]retention for 1 year'!F17</f>
        <v>0.7142857142857143</v>
      </c>
      <c r="F144" s="39">
        <f>[1]volunteer!F17</f>
        <v>0</v>
      </c>
      <c r="P144" s="2"/>
    </row>
    <row r="145" spans="1:16" x14ac:dyDescent="0.25">
      <c r="A145" s="2">
        <f>[1]PY2016FINALQPR!D18</f>
        <v>17</v>
      </c>
      <c r="B145" s="146">
        <f>[1]PY2016FINALQPR!C18</f>
        <v>0</v>
      </c>
      <c r="C145" s="46">
        <f>[1]PY2016FINALQPR!A18</f>
        <v>164</v>
      </c>
      <c r="D145" s="21" t="str">
        <f>[1]PY2016FINALQPR!E18</f>
        <v>OAGB</v>
      </c>
      <c r="E145" s="39" t="str">
        <f>'[1]retention for 1 year'!F18</f>
        <v>N/A</v>
      </c>
      <c r="F145" s="39">
        <f>[1]volunteer!F18</f>
        <v>0</v>
      </c>
      <c r="P145" s="2"/>
    </row>
    <row r="146" spans="1:16" x14ac:dyDescent="0.25">
      <c r="A146" s="2">
        <f>[1]PY2016FINALQPR!D19</f>
        <v>18</v>
      </c>
      <c r="B146" s="146">
        <f>[1]PY2016FINALQPR!C19</f>
        <v>4</v>
      </c>
      <c r="C146" s="46">
        <f>[1]PY2016FINALQPR!A19</f>
        <v>157</v>
      </c>
      <c r="D146" s="21" t="str">
        <f>[1]PY2016FINALQPR!E19</f>
        <v>SER Jobs for Progress</v>
      </c>
      <c r="E146" s="39">
        <f>'[1]retention for 1 year'!F19</f>
        <v>0.52851711026615966</v>
      </c>
      <c r="F146" s="39">
        <f>[1]volunteer!F19</f>
        <v>2.0491803278688523E-2</v>
      </c>
      <c r="P146" s="2"/>
    </row>
    <row r="147" spans="1:16" x14ac:dyDescent="0.25">
      <c r="A147" s="2">
        <f>[1]PY2016FINALQPR!D20</f>
        <v>19</v>
      </c>
      <c r="B147" s="146">
        <f>[1]PY2016FINALQPR!C20</f>
        <v>2</v>
      </c>
      <c r="C147" s="46">
        <f>[1]PY2016FINALQPR!A20</f>
        <v>158</v>
      </c>
      <c r="D147" s="21" t="str">
        <f>[1]PY2016FINALQPR!E20</f>
        <v>Senior Service America</v>
      </c>
      <c r="E147" s="39">
        <f>'[1]retention for 1 year'!F20</f>
        <v>0.57688338493292057</v>
      </c>
      <c r="F147" s="39">
        <f>[1]volunteer!F20</f>
        <v>6.4820271066588098E-3</v>
      </c>
      <c r="P147" s="2"/>
    </row>
    <row r="148" spans="1:16" x14ac:dyDescent="0.25">
      <c r="A148" s="2">
        <f>[1]PY2016FINALQPR!D21</f>
        <v>20</v>
      </c>
      <c r="B148" s="146">
        <f>[1]PY2016FINALQPR!C21</f>
        <v>0</v>
      </c>
      <c r="C148" s="46">
        <f>[1]PY2016FINALQPR!A21</f>
        <v>165</v>
      </c>
      <c r="D148" s="21" t="str">
        <f>[1]PY2016FINALQPR!E21</f>
        <v>TWP</v>
      </c>
      <c r="E148" s="39" t="str">
        <f>'[1]retention for 1 year'!F21</f>
        <v>N/A</v>
      </c>
      <c r="F148" s="39">
        <f>[1]volunteer!F21</f>
        <v>3.5714285714285712E-2</v>
      </c>
      <c r="P148" s="2"/>
    </row>
    <row r="149" spans="1:16" x14ac:dyDescent="0.25">
      <c r="A149" s="2">
        <v>21</v>
      </c>
      <c r="B149" s="30">
        <v>3</v>
      </c>
      <c r="C149" s="44">
        <v>380</v>
      </c>
      <c r="D149" s="21" t="s">
        <v>72</v>
      </c>
      <c r="E149" s="39">
        <f>'[1]retention for 1 year'!F24</f>
        <v>0.60526315789473684</v>
      </c>
      <c r="F149" s="39">
        <f>[1]volunteer!F24</f>
        <v>0</v>
      </c>
      <c r="P149" s="2"/>
    </row>
    <row r="150" spans="1:16" x14ac:dyDescent="0.25">
      <c r="A150" s="2">
        <v>22</v>
      </c>
      <c r="B150" s="30">
        <v>6</v>
      </c>
      <c r="C150" s="44">
        <v>390</v>
      </c>
      <c r="D150" s="21" t="s">
        <v>73</v>
      </c>
      <c r="E150" s="39">
        <f>'[1]retention for 1 year'!F25</f>
        <v>0.63157894736842102</v>
      </c>
      <c r="F150" s="39">
        <f>[1]volunteer!F25</f>
        <v>4.4117647058823532E-2</v>
      </c>
      <c r="P150" s="2"/>
    </row>
    <row r="151" spans="1:16" x14ac:dyDescent="0.25">
      <c r="A151" s="2">
        <v>23</v>
      </c>
      <c r="B151" s="30">
        <v>6</v>
      </c>
      <c r="C151" s="44">
        <v>400</v>
      </c>
      <c r="D151" s="21" t="s">
        <v>74</v>
      </c>
      <c r="E151" s="39">
        <f>'[1]retention for 1 year'!F26</f>
        <v>0.6428571428571429</v>
      </c>
      <c r="F151" s="39">
        <f>[1]volunteer!F26</f>
        <v>3.8461538461538464E-2</v>
      </c>
      <c r="P151" s="2"/>
    </row>
    <row r="152" spans="1:16" x14ac:dyDescent="0.25">
      <c r="A152" s="2">
        <v>24</v>
      </c>
      <c r="B152" s="30">
        <v>4</v>
      </c>
      <c r="C152" s="44">
        <v>410</v>
      </c>
      <c r="D152" s="21" t="s">
        <v>75</v>
      </c>
      <c r="E152" s="39">
        <f>'[1]retention for 1 year'!F27</f>
        <v>0.89473684210526316</v>
      </c>
      <c r="F152" s="39">
        <f>[1]volunteer!F27</f>
        <v>0</v>
      </c>
      <c r="P152" s="2"/>
    </row>
    <row r="153" spans="1:16" x14ac:dyDescent="0.25">
      <c r="A153" s="2">
        <v>25</v>
      </c>
      <c r="B153" s="162">
        <v>6</v>
      </c>
      <c r="C153" s="44">
        <v>420</v>
      </c>
      <c r="D153" s="21" t="s">
        <v>76</v>
      </c>
      <c r="E153" s="39">
        <f>'[1]retention for 1 year'!F28</f>
        <v>0.63934426229508201</v>
      </c>
      <c r="F153" s="39">
        <f>[1]volunteer!F28</f>
        <v>1.6393442622950821E-2</v>
      </c>
      <c r="P153" s="2"/>
    </row>
    <row r="154" spans="1:16" x14ac:dyDescent="0.25">
      <c r="A154" s="2">
        <v>26</v>
      </c>
      <c r="B154" s="163">
        <v>4</v>
      </c>
      <c r="C154" s="44">
        <v>430</v>
      </c>
      <c r="D154" s="21" t="s">
        <v>77</v>
      </c>
      <c r="E154" s="39">
        <f>'[1]retention for 1 year'!F29</f>
        <v>0.53333333333333333</v>
      </c>
      <c r="F154" s="39">
        <f>[1]volunteer!F29</f>
        <v>0.36363636363636365</v>
      </c>
      <c r="P154" s="2"/>
    </row>
    <row r="155" spans="1:16" x14ac:dyDescent="0.25">
      <c r="A155" s="2">
        <v>27</v>
      </c>
      <c r="B155" s="163">
        <v>1</v>
      </c>
      <c r="C155" s="44">
        <v>440</v>
      </c>
      <c r="D155" s="21" t="s">
        <v>78</v>
      </c>
      <c r="E155" s="39">
        <f>'[1]retention for 1 year'!F30</f>
        <v>0.77777777777777779</v>
      </c>
      <c r="F155" s="39">
        <f>[1]volunteer!F30</f>
        <v>0</v>
      </c>
      <c r="P155" s="2"/>
    </row>
    <row r="156" spans="1:16" x14ac:dyDescent="0.25">
      <c r="A156" s="2">
        <v>28</v>
      </c>
      <c r="B156" s="30">
        <v>2</v>
      </c>
      <c r="C156" s="44">
        <v>450</v>
      </c>
      <c r="D156" s="21" t="s">
        <v>79</v>
      </c>
      <c r="E156" s="39">
        <f>'[1]retention for 1 year'!F31</f>
        <v>0.67567567567567566</v>
      </c>
      <c r="F156" s="39">
        <f>[1]volunteer!F31</f>
        <v>2.3809523809523808E-2</v>
      </c>
      <c r="P156" s="2"/>
    </row>
    <row r="157" spans="1:16" x14ac:dyDescent="0.25">
      <c r="A157" s="2">
        <v>29</v>
      </c>
      <c r="B157" s="30">
        <v>2</v>
      </c>
      <c r="C157" s="44">
        <v>460</v>
      </c>
      <c r="D157" s="21" t="s">
        <v>80</v>
      </c>
      <c r="E157" s="39">
        <f>'[1]retention for 1 year'!F32</f>
        <v>0.66666666666666663</v>
      </c>
      <c r="F157" s="39">
        <f>[1]volunteer!F32</f>
        <v>0</v>
      </c>
      <c r="P157" s="2"/>
    </row>
    <row r="158" spans="1:16" x14ac:dyDescent="0.25">
      <c r="A158" s="2">
        <v>30</v>
      </c>
      <c r="B158" s="30">
        <v>3</v>
      </c>
      <c r="C158" s="44">
        <v>470</v>
      </c>
      <c r="D158" s="21" t="s">
        <v>81</v>
      </c>
      <c r="E158" s="39">
        <f>'[1]retention for 1 year'!F33</f>
        <v>0.65765765765765771</v>
      </c>
      <c r="F158" s="39">
        <f>[1]volunteer!F33</f>
        <v>0</v>
      </c>
      <c r="P158" s="2"/>
    </row>
    <row r="159" spans="1:16" x14ac:dyDescent="0.25">
      <c r="A159" s="2">
        <v>31</v>
      </c>
      <c r="B159" s="30">
        <v>3</v>
      </c>
      <c r="C159" s="44">
        <v>480</v>
      </c>
      <c r="D159" s="21" t="s">
        <v>82</v>
      </c>
      <c r="E159" s="39">
        <f>'[1]retention for 1 year'!F34</f>
        <v>0.69444444444444442</v>
      </c>
      <c r="F159" s="39">
        <f>[1]volunteer!F34</f>
        <v>1.7857142857142856E-2</v>
      </c>
      <c r="P159" s="2"/>
    </row>
    <row r="160" spans="1:16" x14ac:dyDescent="0.25">
      <c r="A160" s="2">
        <v>32</v>
      </c>
      <c r="B160" s="30">
        <v>6</v>
      </c>
      <c r="C160" s="44">
        <v>490</v>
      </c>
      <c r="D160" s="21" t="s">
        <v>83</v>
      </c>
      <c r="E160" s="39">
        <f>'[1]retention for 1 year'!F35</f>
        <v>0.45</v>
      </c>
      <c r="F160" s="39">
        <f>[1]volunteer!F35</f>
        <v>1.2987012987012988E-2</v>
      </c>
      <c r="P160" s="2"/>
    </row>
    <row r="161" spans="1:16" x14ac:dyDescent="0.25">
      <c r="A161" s="2">
        <v>33</v>
      </c>
      <c r="B161" s="30">
        <v>6</v>
      </c>
      <c r="C161" s="44">
        <v>500</v>
      </c>
      <c r="D161" s="21" t="s">
        <v>84</v>
      </c>
      <c r="E161" s="39">
        <f>'[1]retention for 1 year'!F36</f>
        <v>0.36363636363636365</v>
      </c>
      <c r="F161" s="39">
        <f>[1]volunteer!F36</f>
        <v>7.1428571428571425E-2</v>
      </c>
      <c r="P161" s="2"/>
    </row>
    <row r="162" spans="1:16" x14ac:dyDescent="0.25">
      <c r="A162" s="2">
        <v>34</v>
      </c>
      <c r="B162" s="30">
        <v>5</v>
      </c>
      <c r="C162" s="44">
        <v>510</v>
      </c>
      <c r="D162" s="21" t="s">
        <v>85</v>
      </c>
      <c r="E162" s="39">
        <f>'[1]retention for 1 year'!F37</f>
        <v>0.65384615384615385</v>
      </c>
      <c r="F162" s="39">
        <f>[1]volunteer!F37</f>
        <v>1.4285714285714285E-2</v>
      </c>
      <c r="P162" s="2"/>
    </row>
    <row r="163" spans="1:16" x14ac:dyDescent="0.25">
      <c r="A163" s="2">
        <v>35</v>
      </c>
      <c r="B163" s="30">
        <v>5</v>
      </c>
      <c r="C163" s="44">
        <v>520</v>
      </c>
      <c r="D163" s="21" t="s">
        <v>86</v>
      </c>
      <c r="E163" s="39">
        <f>'[1]retention for 1 year'!F38</f>
        <v>0.65</v>
      </c>
      <c r="F163" s="39">
        <f>[1]volunteer!F38</f>
        <v>0</v>
      </c>
      <c r="P163" s="2"/>
    </row>
    <row r="164" spans="1:16" x14ac:dyDescent="0.25">
      <c r="A164" s="2">
        <v>36</v>
      </c>
      <c r="B164" s="30">
        <v>5</v>
      </c>
      <c r="C164" s="44">
        <v>530</v>
      </c>
      <c r="D164" s="21" t="s">
        <v>87</v>
      </c>
      <c r="E164" s="39">
        <f>'[1]retention for 1 year'!F39</f>
        <v>0.54054054054054057</v>
      </c>
      <c r="F164" s="39">
        <f>[1]volunteer!F39</f>
        <v>0</v>
      </c>
      <c r="P164" s="2"/>
    </row>
    <row r="165" spans="1:16" x14ac:dyDescent="0.25">
      <c r="A165" s="2">
        <v>37</v>
      </c>
      <c r="B165" s="30">
        <v>5</v>
      </c>
      <c r="C165" s="44">
        <v>540</v>
      </c>
      <c r="D165" s="21" t="s">
        <v>88</v>
      </c>
      <c r="E165" s="39">
        <f>'[1]retention for 1 year'!F40</f>
        <v>1</v>
      </c>
      <c r="F165" s="39">
        <f>[1]volunteer!F40</f>
        <v>0</v>
      </c>
      <c r="P165" s="2"/>
    </row>
    <row r="166" spans="1:16" x14ac:dyDescent="0.25">
      <c r="A166" s="2">
        <v>38</v>
      </c>
      <c r="B166" s="30">
        <v>3</v>
      </c>
      <c r="C166" s="44">
        <v>550</v>
      </c>
      <c r="D166" s="21" t="s">
        <v>89</v>
      </c>
      <c r="E166" s="39">
        <f>'[1]retention for 1 year'!F41</f>
        <v>0.6428571428571429</v>
      </c>
      <c r="F166" s="39">
        <f>[1]volunteer!F41</f>
        <v>0</v>
      </c>
      <c r="P166" s="2"/>
    </row>
    <row r="167" spans="1:16" x14ac:dyDescent="0.25">
      <c r="A167" s="2">
        <v>39</v>
      </c>
      <c r="B167" s="30">
        <v>4</v>
      </c>
      <c r="C167" s="44">
        <v>560</v>
      </c>
      <c r="D167" s="21" t="s">
        <v>90</v>
      </c>
      <c r="E167" s="39">
        <f>'[1]retention for 1 year'!F42</f>
        <v>0.66666666666666663</v>
      </c>
      <c r="F167" s="39">
        <f>[1]volunteer!F42</f>
        <v>0</v>
      </c>
      <c r="P167" s="2"/>
    </row>
    <row r="168" spans="1:16" ht="15.75" thickBot="1" x14ac:dyDescent="0.3">
      <c r="A168" s="2">
        <v>40</v>
      </c>
      <c r="B168" s="67">
        <v>1</v>
      </c>
      <c r="C168" s="65">
        <v>570</v>
      </c>
      <c r="D168" s="102" t="s">
        <v>91</v>
      </c>
      <c r="E168" s="68">
        <f>'[1]retention for 1 year'!F43</f>
        <v>0</v>
      </c>
      <c r="F168" s="68">
        <f>[1]volunteer!F43</f>
        <v>0</v>
      </c>
      <c r="P168" s="2"/>
    </row>
    <row r="169" spans="1:16" ht="16.5" thickTop="1" thickBot="1" x14ac:dyDescent="0.3">
      <c r="E169" s="202"/>
      <c r="F169" s="51"/>
      <c r="O169" s="203"/>
      <c r="P169" s="2"/>
    </row>
    <row r="170" spans="1:16" ht="46.5" thickTop="1" thickBot="1" x14ac:dyDescent="0.3">
      <c r="B170" s="178" t="s">
        <v>56</v>
      </c>
      <c r="C170" s="179" t="s">
        <v>57</v>
      </c>
      <c r="D170" s="180" t="s">
        <v>58</v>
      </c>
      <c r="E170" s="144" t="s">
        <v>134</v>
      </c>
      <c r="F170" s="200" t="s">
        <v>21</v>
      </c>
      <c r="P170" s="2"/>
    </row>
    <row r="171" spans="1:16" ht="76.5" thickTop="1" thickBot="1" x14ac:dyDescent="0.3">
      <c r="A171" s="132" t="s">
        <v>63</v>
      </c>
      <c r="B171" s="183"/>
      <c r="C171" s="134"/>
      <c r="D171" s="135"/>
      <c r="E171" s="184" t="s">
        <v>135</v>
      </c>
      <c r="F171" s="201" t="s">
        <v>136</v>
      </c>
      <c r="P171" s="2"/>
    </row>
    <row r="172" spans="1:16" ht="15.75" thickTop="1" x14ac:dyDescent="0.25">
      <c r="A172" s="2">
        <v>41</v>
      </c>
      <c r="B172" s="187">
        <v>2</v>
      </c>
      <c r="C172" s="22">
        <v>580</v>
      </c>
      <c r="D172" s="52" t="s">
        <v>98</v>
      </c>
      <c r="E172" s="39">
        <f>'[1]retention for 1 year'!F44</f>
        <v>0.83333333333333337</v>
      </c>
      <c r="F172" s="25">
        <f>[1]volunteer!F44</f>
        <v>0</v>
      </c>
      <c r="P172" s="2"/>
    </row>
    <row r="173" spans="1:16" x14ac:dyDescent="0.25">
      <c r="A173" s="2">
        <v>42</v>
      </c>
      <c r="B173" s="30">
        <v>1</v>
      </c>
      <c r="C173" s="44">
        <v>590</v>
      </c>
      <c r="D173" s="52" t="s">
        <v>99</v>
      </c>
      <c r="E173" s="39">
        <f>'[1]retention for 1 year'!F45</f>
        <v>0.80645161290322576</v>
      </c>
      <c r="F173" s="39">
        <f>[1]volunteer!F45</f>
        <v>0</v>
      </c>
      <c r="P173" s="2"/>
    </row>
    <row r="174" spans="1:16" x14ac:dyDescent="0.25">
      <c r="A174" s="2">
        <v>43</v>
      </c>
      <c r="B174" s="30">
        <v>5</v>
      </c>
      <c r="C174" s="44">
        <v>600</v>
      </c>
      <c r="D174" s="52" t="s">
        <v>100</v>
      </c>
      <c r="E174" s="39">
        <f>'[1]retention for 1 year'!F46</f>
        <v>0.82</v>
      </c>
      <c r="F174" s="39">
        <f>[1]volunteer!F46</f>
        <v>1.4925373134328358E-2</v>
      </c>
      <c r="P174" s="2"/>
    </row>
    <row r="175" spans="1:16" x14ac:dyDescent="0.25">
      <c r="A175" s="2">
        <v>44</v>
      </c>
      <c r="B175" s="30">
        <v>5</v>
      </c>
      <c r="C175" s="44">
        <v>610</v>
      </c>
      <c r="D175" s="52" t="s">
        <v>101</v>
      </c>
      <c r="E175" s="39">
        <f>'[1]retention for 1 year'!F47</f>
        <v>0.82758620689655171</v>
      </c>
      <c r="F175" s="39">
        <f>[1]volunteer!F47</f>
        <v>1.9230769230769232E-2</v>
      </c>
      <c r="P175" s="2"/>
    </row>
    <row r="176" spans="1:16" x14ac:dyDescent="0.25">
      <c r="A176" s="2">
        <v>45</v>
      </c>
      <c r="B176" s="30">
        <v>3</v>
      </c>
      <c r="C176" s="44">
        <v>620</v>
      </c>
      <c r="D176" s="52" t="s">
        <v>102</v>
      </c>
      <c r="E176" s="39">
        <f>'[1]retention for 1 year'!F48</f>
        <v>0.8125</v>
      </c>
      <c r="F176" s="39">
        <f>[1]volunteer!F48</f>
        <v>0</v>
      </c>
      <c r="P176" s="2"/>
    </row>
    <row r="177" spans="1:16" x14ac:dyDescent="0.25">
      <c r="A177" s="2">
        <v>46</v>
      </c>
      <c r="B177" s="30">
        <v>5</v>
      </c>
      <c r="C177" s="44">
        <v>630</v>
      </c>
      <c r="D177" s="52" t="s">
        <v>103</v>
      </c>
      <c r="E177" s="39">
        <f>'[1]retention for 1 year'!F49</f>
        <v>0.74193548387096775</v>
      </c>
      <c r="F177" s="39">
        <f>[1]volunteer!F49</f>
        <v>0</v>
      </c>
      <c r="P177" s="2"/>
    </row>
    <row r="178" spans="1:16" x14ac:dyDescent="0.25">
      <c r="A178" s="2">
        <v>47</v>
      </c>
      <c r="B178" s="30">
        <v>5</v>
      </c>
      <c r="C178" s="44">
        <v>640</v>
      </c>
      <c r="D178" s="52" t="s">
        <v>104</v>
      </c>
      <c r="E178" s="39">
        <f>'[1]retention for 1 year'!F50</f>
        <v>0.8</v>
      </c>
      <c r="F178" s="39">
        <f>[1]volunteer!F50</f>
        <v>6.25E-2</v>
      </c>
      <c r="P178" s="2"/>
    </row>
    <row r="179" spans="1:16" x14ac:dyDescent="0.25">
      <c r="A179" s="2">
        <v>48</v>
      </c>
      <c r="B179" s="30">
        <v>5</v>
      </c>
      <c r="C179" s="44">
        <v>650</v>
      </c>
      <c r="D179" s="52" t="s">
        <v>105</v>
      </c>
      <c r="E179" s="39">
        <f>'[1]retention for 1 year'!F51</f>
        <v>0.625</v>
      </c>
      <c r="F179" s="39">
        <f>[1]volunteer!F51</f>
        <v>0</v>
      </c>
      <c r="P179" s="2"/>
    </row>
    <row r="180" spans="1:16" x14ac:dyDescent="0.25">
      <c r="A180" s="2">
        <v>49</v>
      </c>
      <c r="B180" s="30">
        <v>6</v>
      </c>
      <c r="C180" s="44">
        <v>660</v>
      </c>
      <c r="D180" s="52" t="s">
        <v>106</v>
      </c>
      <c r="E180" s="39">
        <f>'[1]retention for 1 year'!F52</f>
        <v>0.7</v>
      </c>
      <c r="F180" s="39">
        <f>[1]volunteer!F52</f>
        <v>0</v>
      </c>
      <c r="P180" s="2"/>
    </row>
    <row r="181" spans="1:16" x14ac:dyDescent="0.25">
      <c r="A181" s="2">
        <v>50</v>
      </c>
      <c r="B181" s="30">
        <v>1</v>
      </c>
      <c r="C181" s="44">
        <v>670</v>
      </c>
      <c r="D181" s="52" t="s">
        <v>107</v>
      </c>
      <c r="E181" s="39">
        <f>'[1]retention for 1 year'!F53</f>
        <v>0.63636363636363635</v>
      </c>
      <c r="F181" s="39">
        <f>[1]volunteer!F53</f>
        <v>0</v>
      </c>
      <c r="P181" s="2"/>
    </row>
    <row r="182" spans="1:16" x14ac:dyDescent="0.25">
      <c r="A182" s="2">
        <v>51</v>
      </c>
      <c r="B182" s="30">
        <v>1</v>
      </c>
      <c r="C182" s="44">
        <v>680</v>
      </c>
      <c r="D182" s="52" t="s">
        <v>108</v>
      </c>
      <c r="E182" s="39">
        <f>'[1]retention for 1 year'!F54</f>
        <v>0.77777777777777779</v>
      </c>
      <c r="F182" s="39">
        <f>[1]volunteer!F54</f>
        <v>0.14583333333333334</v>
      </c>
      <c r="P182" s="2"/>
    </row>
    <row r="183" spans="1:16" x14ac:dyDescent="0.25">
      <c r="A183" s="2">
        <v>52</v>
      </c>
      <c r="B183" s="30">
        <v>4</v>
      </c>
      <c r="C183" s="44">
        <v>690</v>
      </c>
      <c r="D183" s="52" t="s">
        <v>109</v>
      </c>
      <c r="E183" s="39">
        <f>'[1]retention for 1 year'!F55</f>
        <v>0.625</v>
      </c>
      <c r="F183" s="39">
        <f>[1]volunteer!F55</f>
        <v>0</v>
      </c>
      <c r="P183" s="2"/>
    </row>
    <row r="184" spans="1:16" x14ac:dyDescent="0.25">
      <c r="A184" s="2">
        <v>53</v>
      </c>
      <c r="B184" s="30">
        <v>1</v>
      </c>
      <c r="C184" s="44">
        <v>700</v>
      </c>
      <c r="D184" s="52" t="s">
        <v>110</v>
      </c>
      <c r="E184" s="39">
        <f>'[1]retention for 1 year'!F56</f>
        <v>0.89610389610389607</v>
      </c>
      <c r="F184" s="39">
        <f>[1]volunteer!F56</f>
        <v>0</v>
      </c>
      <c r="P184" s="2"/>
    </row>
    <row r="185" spans="1:16" x14ac:dyDescent="0.25">
      <c r="A185" s="2">
        <v>54</v>
      </c>
      <c r="B185" s="30">
        <v>3</v>
      </c>
      <c r="C185" s="44">
        <v>710</v>
      </c>
      <c r="D185" s="52" t="s">
        <v>111</v>
      </c>
      <c r="E185" s="39">
        <f>'[1]retention for 1 year'!F57</f>
        <v>0.60606060606060608</v>
      </c>
      <c r="F185" s="39">
        <f>[1]volunteer!F57</f>
        <v>3.2786885245901641E-2</v>
      </c>
      <c r="P185" s="2"/>
    </row>
    <row r="186" spans="1:16" x14ac:dyDescent="0.25">
      <c r="A186" s="2">
        <v>55</v>
      </c>
      <c r="B186" s="30">
        <v>4</v>
      </c>
      <c r="C186" s="44">
        <v>720</v>
      </c>
      <c r="D186" s="26" t="s">
        <v>112</v>
      </c>
      <c r="E186" s="39">
        <f>'[1]retention for 1 year'!F58</f>
        <v>1</v>
      </c>
      <c r="F186" s="39">
        <f>[1]volunteer!F58</f>
        <v>0</v>
      </c>
      <c r="P186" s="2"/>
    </row>
    <row r="187" spans="1:16" x14ac:dyDescent="0.25">
      <c r="A187" s="2">
        <v>56</v>
      </c>
      <c r="B187" s="30">
        <v>5</v>
      </c>
      <c r="C187" s="44">
        <v>730</v>
      </c>
      <c r="D187" s="52" t="s">
        <v>113</v>
      </c>
      <c r="E187" s="39">
        <f>'[1]retention for 1 year'!F59</f>
        <v>0.57627118644067798</v>
      </c>
      <c r="F187" s="39">
        <f>[1]volunteer!F59</f>
        <v>6.3063063063063057E-2</v>
      </c>
      <c r="P187" s="2"/>
    </row>
    <row r="188" spans="1:16" x14ac:dyDescent="0.25">
      <c r="A188" s="2">
        <v>57</v>
      </c>
      <c r="B188" s="30">
        <v>4</v>
      </c>
      <c r="C188" s="44">
        <v>740</v>
      </c>
      <c r="D188" s="52" t="s">
        <v>114</v>
      </c>
      <c r="E188" s="39">
        <f>'[1]retention for 1 year'!F60</f>
        <v>0.46666666666666667</v>
      </c>
      <c r="F188" s="39">
        <f>[1]volunteer!F60</f>
        <v>3.0303030303030304E-2</v>
      </c>
      <c r="P188" s="2"/>
    </row>
    <row r="189" spans="1:16" x14ac:dyDescent="0.25">
      <c r="A189" s="2">
        <v>58</v>
      </c>
      <c r="B189" s="30">
        <v>6</v>
      </c>
      <c r="C189" s="44">
        <v>750</v>
      </c>
      <c r="D189" s="52" t="s">
        <v>115</v>
      </c>
      <c r="E189" s="39">
        <f>'[1]retention for 1 year'!F61</f>
        <v>0.55000000000000004</v>
      </c>
      <c r="F189" s="39">
        <f>[1]volunteer!F61</f>
        <v>0</v>
      </c>
      <c r="P189" s="2"/>
    </row>
    <row r="190" spans="1:16" x14ac:dyDescent="0.25">
      <c r="A190" s="2">
        <v>59</v>
      </c>
      <c r="B190" s="30">
        <v>2</v>
      </c>
      <c r="C190" s="44">
        <v>760</v>
      </c>
      <c r="D190" s="52" t="s">
        <v>116</v>
      </c>
      <c r="E190" s="39">
        <f>'[1]retention for 1 year'!F62</f>
        <v>0.63461538461538458</v>
      </c>
      <c r="F190" s="39">
        <f>[1]volunteer!F62</f>
        <v>9.90990990990991E-2</v>
      </c>
      <c r="P190" s="2"/>
    </row>
    <row r="191" spans="1:16" x14ac:dyDescent="0.25">
      <c r="A191" s="2">
        <v>60</v>
      </c>
      <c r="B191" s="30">
        <v>1</v>
      </c>
      <c r="C191" s="44">
        <v>770</v>
      </c>
      <c r="D191" s="52" t="s">
        <v>117</v>
      </c>
      <c r="E191" s="39">
        <f>'[1]retention for 1 year'!F63</f>
        <v>1</v>
      </c>
      <c r="F191" s="39">
        <f>[1]volunteer!F63</f>
        <v>0.21428571428571427</v>
      </c>
      <c r="P191" s="2"/>
    </row>
    <row r="192" spans="1:16" x14ac:dyDescent="0.25">
      <c r="A192" s="2">
        <v>61</v>
      </c>
      <c r="B192" s="30">
        <v>1</v>
      </c>
      <c r="C192" s="44">
        <v>780</v>
      </c>
      <c r="D192" s="52" t="s">
        <v>118</v>
      </c>
      <c r="E192" s="39">
        <f>'[1]retention for 1 year'!F64</f>
        <v>0.8</v>
      </c>
      <c r="F192" s="39">
        <f>[1]volunteer!F64</f>
        <v>0</v>
      </c>
      <c r="P192" s="2"/>
    </row>
    <row r="193" spans="1:19" x14ac:dyDescent="0.25">
      <c r="A193" s="2">
        <v>62</v>
      </c>
      <c r="B193" s="30">
        <v>3</v>
      </c>
      <c r="C193" s="44">
        <v>790</v>
      </c>
      <c r="D193" s="52" t="s">
        <v>119</v>
      </c>
      <c r="E193" s="39">
        <f>'[1]retention for 1 year'!F65</f>
        <v>0.32558139534883723</v>
      </c>
      <c r="F193" s="39">
        <f>[1]volunteer!F65</f>
        <v>0</v>
      </c>
      <c r="P193" s="2"/>
    </row>
    <row r="194" spans="1:19" x14ac:dyDescent="0.25">
      <c r="A194" s="2">
        <v>63</v>
      </c>
      <c r="B194" s="30">
        <v>4</v>
      </c>
      <c r="C194" s="44">
        <v>800</v>
      </c>
      <c r="D194" s="52" t="s">
        <v>120</v>
      </c>
      <c r="E194" s="39">
        <f>'[1]retention for 1 year'!F66</f>
        <v>1</v>
      </c>
      <c r="F194" s="39">
        <f>[1]volunteer!F66</f>
        <v>0</v>
      </c>
      <c r="P194" s="2"/>
    </row>
    <row r="195" spans="1:19" x14ac:dyDescent="0.25">
      <c r="A195" s="2">
        <v>64</v>
      </c>
      <c r="B195" s="30">
        <v>3</v>
      </c>
      <c r="C195" s="44">
        <v>810</v>
      </c>
      <c r="D195" s="52" t="s">
        <v>121</v>
      </c>
      <c r="E195" s="39">
        <f>'[1]retention for 1 year'!F67</f>
        <v>0.65306122448979587</v>
      </c>
      <c r="F195" s="39">
        <f>[1]volunteer!F67</f>
        <v>0</v>
      </c>
      <c r="P195" s="2"/>
    </row>
    <row r="196" spans="1:19" x14ac:dyDescent="0.25">
      <c r="A196" s="2">
        <v>65</v>
      </c>
      <c r="B196" s="30">
        <v>4</v>
      </c>
      <c r="C196" s="44">
        <v>820</v>
      </c>
      <c r="D196" s="52" t="s">
        <v>122</v>
      </c>
      <c r="E196" s="39">
        <f>'[1]retention for 1 year'!F68</f>
        <v>0.73684210526315785</v>
      </c>
      <c r="F196" s="39">
        <f>[1]volunteer!F68</f>
        <v>0</v>
      </c>
      <c r="P196" s="2"/>
    </row>
    <row r="197" spans="1:19" x14ac:dyDescent="0.25">
      <c r="A197" s="2">
        <v>66</v>
      </c>
      <c r="B197" s="30">
        <v>4</v>
      </c>
      <c r="C197" s="44">
        <v>830</v>
      </c>
      <c r="D197" s="52" t="s">
        <v>123</v>
      </c>
      <c r="E197" s="39">
        <f>'[1]retention for 1 year'!F69</f>
        <v>1</v>
      </c>
      <c r="F197" s="39">
        <f>[1]volunteer!F69</f>
        <v>7.1428571428571425E-2</v>
      </c>
      <c r="P197" s="2"/>
    </row>
    <row r="198" spans="1:19" x14ac:dyDescent="0.25">
      <c r="A198" s="2">
        <v>67</v>
      </c>
      <c r="B198" s="30">
        <v>1</v>
      </c>
      <c r="C198" s="44">
        <v>840</v>
      </c>
      <c r="D198" s="52" t="s">
        <v>124</v>
      </c>
      <c r="E198" s="39">
        <f>'[1]retention for 1 year'!F70</f>
        <v>0.88888888888888884</v>
      </c>
      <c r="F198" s="39">
        <f>[1]volunteer!F70</f>
        <v>0</v>
      </c>
      <c r="P198" s="2"/>
    </row>
    <row r="199" spans="1:19" x14ac:dyDescent="0.25">
      <c r="A199" s="2">
        <v>68</v>
      </c>
      <c r="B199" s="30">
        <v>2</v>
      </c>
      <c r="C199" s="44">
        <v>850</v>
      </c>
      <c r="D199" s="52" t="s">
        <v>125</v>
      </c>
      <c r="E199" s="39">
        <f>'[1]retention for 1 year'!F71</f>
        <v>0.65384615384615385</v>
      </c>
      <c r="F199" s="39">
        <f>[1]volunteer!F71</f>
        <v>0</v>
      </c>
      <c r="P199" s="2"/>
    </row>
    <row r="200" spans="1:19" x14ac:dyDescent="0.25">
      <c r="A200" s="2">
        <v>69</v>
      </c>
      <c r="B200" s="30">
        <v>6</v>
      </c>
      <c r="C200" s="44">
        <v>860</v>
      </c>
      <c r="D200" s="52" t="s">
        <v>126</v>
      </c>
      <c r="E200" s="39">
        <f>'[1]retention for 1 year'!F72</f>
        <v>0.16666666666666666</v>
      </c>
      <c r="F200" s="39">
        <f>[1]volunteer!F72</f>
        <v>0.125</v>
      </c>
      <c r="P200" s="2"/>
    </row>
    <row r="201" spans="1:19" x14ac:dyDescent="0.25">
      <c r="A201" s="2">
        <v>70</v>
      </c>
      <c r="B201" s="30">
        <v>2</v>
      </c>
      <c r="C201" s="44">
        <v>870</v>
      </c>
      <c r="D201" s="52" t="s">
        <v>127</v>
      </c>
      <c r="E201" s="39">
        <f>'[1]retention for 1 year'!F73</f>
        <v>0.7142857142857143</v>
      </c>
      <c r="F201" s="39">
        <f>[1]volunteer!F73</f>
        <v>0</v>
      </c>
      <c r="P201" s="2"/>
    </row>
    <row r="202" spans="1:19" x14ac:dyDescent="0.25">
      <c r="A202" s="2">
        <v>71</v>
      </c>
      <c r="B202" s="30">
        <v>5</v>
      </c>
      <c r="C202" s="44">
        <v>880</v>
      </c>
      <c r="D202" s="52" t="s">
        <v>128</v>
      </c>
      <c r="E202" s="39">
        <f>'[1]retention for 1 year'!F74</f>
        <v>0.91176470588235292</v>
      </c>
      <c r="F202" s="39">
        <f>[1]volunteer!F74</f>
        <v>2.7777777777777776E-2</v>
      </c>
      <c r="P202" s="2"/>
    </row>
    <row r="203" spans="1:19" x14ac:dyDescent="0.25">
      <c r="A203" s="2">
        <v>72</v>
      </c>
      <c r="B203" s="30">
        <v>4</v>
      </c>
      <c r="C203" s="44">
        <v>890</v>
      </c>
      <c r="D203" s="52" t="s">
        <v>129</v>
      </c>
      <c r="E203" s="39">
        <f>'[1]retention for 1 year'!F75</f>
        <v>1</v>
      </c>
      <c r="F203" s="39">
        <f>[1]volunteer!F75</f>
        <v>0</v>
      </c>
      <c r="P203" s="2"/>
    </row>
    <row r="204" spans="1:19" x14ac:dyDescent="0.25">
      <c r="A204" s="2">
        <v>73</v>
      </c>
      <c r="B204" s="30">
        <v>6</v>
      </c>
      <c r="C204" s="190">
        <v>900</v>
      </c>
      <c r="D204" s="52" t="s">
        <v>130</v>
      </c>
      <c r="E204" s="39" t="str">
        <f>'[1]retention for 1 year'!F76</f>
        <v>N/A</v>
      </c>
      <c r="F204" s="39">
        <f>[1]volunteer!F76</f>
        <v>0</v>
      </c>
      <c r="P204" s="2"/>
    </row>
    <row r="205" spans="1:19" x14ac:dyDescent="0.25">
      <c r="A205" s="2">
        <v>74</v>
      </c>
      <c r="B205" s="30">
        <v>6</v>
      </c>
      <c r="C205" s="44">
        <v>910</v>
      </c>
      <c r="D205" s="52" t="s">
        <v>131</v>
      </c>
      <c r="E205" s="39">
        <f>'[1]retention for 1 year'!F77</f>
        <v>0</v>
      </c>
      <c r="F205" s="39">
        <f>[1]volunteer!F77</f>
        <v>0</v>
      </c>
      <c r="P205" s="2"/>
    </row>
    <row r="206" spans="1:19" x14ac:dyDescent="0.25">
      <c r="A206" s="2">
        <v>75</v>
      </c>
      <c r="B206" s="30">
        <v>6</v>
      </c>
      <c r="C206" s="44">
        <v>920</v>
      </c>
      <c r="D206" s="52" t="s">
        <v>132</v>
      </c>
      <c r="E206" s="39" t="str">
        <f>'[1]retention for 1 year'!F78</f>
        <v>N/A</v>
      </c>
      <c r="F206" s="39">
        <f>[1]volunteer!F78</f>
        <v>0</v>
      </c>
      <c r="P206" s="2"/>
    </row>
    <row r="207" spans="1:19" ht="15.75" thickBot="1" x14ac:dyDescent="0.3">
      <c r="A207" s="2">
        <v>76</v>
      </c>
      <c r="B207" s="67">
        <v>1</v>
      </c>
      <c r="C207" s="65">
        <v>930</v>
      </c>
      <c r="D207" s="204" t="s">
        <v>133</v>
      </c>
      <c r="E207" s="68">
        <f>'[1]retention for 1 year'!F79</f>
        <v>0.69230769230769229</v>
      </c>
      <c r="F207" s="68">
        <f>[1]volunteer!F79</f>
        <v>0</v>
      </c>
      <c r="P207" s="2"/>
    </row>
    <row r="208" spans="1:19" ht="15.75" thickTop="1" x14ac:dyDescent="0.25">
      <c r="G208" s="55"/>
      <c r="I208" s="33"/>
      <c r="K208" s="205"/>
      <c r="L208" s="55"/>
      <c r="M208" s="31"/>
      <c r="N208" s="33"/>
      <c r="P208" s="55"/>
      <c r="Q208" s="33"/>
      <c r="R208" s="33"/>
      <c r="S208" s="33"/>
    </row>
    <row r="209" spans="4:22" x14ac:dyDescent="0.25">
      <c r="G209" s="55"/>
      <c r="I209" s="33"/>
      <c r="K209" s="55"/>
      <c r="L209" s="2"/>
      <c r="M209" s="55"/>
      <c r="N209" s="31"/>
      <c r="O209" s="33"/>
      <c r="P209" s="2"/>
      <c r="Q209" s="55"/>
      <c r="R209" s="33"/>
      <c r="S209" s="33"/>
      <c r="T209" s="33"/>
    </row>
    <row r="210" spans="4:22" x14ac:dyDescent="0.25">
      <c r="D210" s="206"/>
      <c r="E210" s="206"/>
      <c r="F210" s="207"/>
      <c r="G210" s="207"/>
      <c r="H210" s="207"/>
      <c r="I210" s="207"/>
      <c r="J210" s="207"/>
      <c r="K210" s="58"/>
      <c r="L210" s="175"/>
      <c r="M210" s="58"/>
      <c r="O210" s="55"/>
      <c r="Q210" s="33"/>
      <c r="S210" s="55"/>
      <c r="T210" s="33"/>
      <c r="U210" s="33"/>
      <c r="V210" s="33"/>
    </row>
    <row r="211" spans="4:22" x14ac:dyDescent="0.25">
      <c r="D211" s="206"/>
      <c r="E211" s="206"/>
      <c r="F211" s="207"/>
      <c r="G211" s="207"/>
      <c r="H211" s="175"/>
      <c r="I211" s="206"/>
      <c r="J211" s="207"/>
      <c r="K211" s="208"/>
      <c r="L211" s="208"/>
      <c r="M211" s="209"/>
      <c r="O211" s="55"/>
      <c r="Q211" s="33"/>
      <c r="S211" s="55"/>
      <c r="T211" s="33"/>
      <c r="U211" s="33"/>
      <c r="V211" s="33"/>
    </row>
    <row r="212" spans="4:22" x14ac:dyDescent="0.25">
      <c r="D212" s="206"/>
      <c r="E212" s="206"/>
      <c r="F212" s="207"/>
      <c r="G212" s="207"/>
      <c r="H212" s="175"/>
      <c r="I212" s="206"/>
      <c r="J212" s="206"/>
      <c r="K212" s="210"/>
      <c r="L212" s="210"/>
      <c r="M212" s="207"/>
      <c r="O212" s="55"/>
      <c r="Q212" s="33"/>
      <c r="S212" s="55"/>
      <c r="T212" s="33"/>
      <c r="U212" s="33"/>
      <c r="V212" s="33"/>
    </row>
    <row r="213" spans="4:22" x14ac:dyDescent="0.25">
      <c r="D213" s="211"/>
      <c r="E213" s="211"/>
      <c r="F213" s="29"/>
      <c r="G213" s="29"/>
      <c r="H213" s="16"/>
      <c r="I213" s="212"/>
      <c r="J213" s="212"/>
      <c r="K213" s="210"/>
      <c r="L213" s="210"/>
      <c r="M213" s="207"/>
      <c r="O213" s="55"/>
      <c r="Q213" s="33"/>
      <c r="S213" s="55"/>
      <c r="T213" s="33"/>
      <c r="U213" s="33"/>
      <c r="V213" s="33"/>
    </row>
    <row r="214" spans="4:22" x14ac:dyDescent="0.25">
      <c r="D214" s="198"/>
      <c r="E214" s="198"/>
      <c r="F214" s="29"/>
      <c r="G214" s="29"/>
      <c r="H214" s="16"/>
      <c r="I214" s="213"/>
      <c r="J214" s="213"/>
      <c r="K214" s="207"/>
      <c r="L214" s="207"/>
      <c r="M214" s="207"/>
      <c r="O214" s="55"/>
      <c r="Q214" s="33"/>
      <c r="S214" s="55"/>
      <c r="T214" s="33"/>
      <c r="U214" s="33"/>
      <c r="V214" s="33"/>
    </row>
    <row r="215" spans="4:22" x14ac:dyDescent="0.25">
      <c r="D215" s="29"/>
      <c r="E215" s="29"/>
      <c r="F215" s="29"/>
      <c r="G215" s="29"/>
      <c r="H215" s="16"/>
      <c r="I215" s="213"/>
      <c r="J215" s="213"/>
      <c r="K215" s="207"/>
      <c r="L215" s="207"/>
      <c r="M215" s="207"/>
      <c r="O215" s="55"/>
      <c r="Q215" s="33"/>
      <c r="S215" s="55"/>
      <c r="T215" s="33"/>
      <c r="U215" s="33"/>
      <c r="V215" s="33"/>
    </row>
    <row r="216" spans="4:22" x14ac:dyDescent="0.25">
      <c r="D216" s="214"/>
      <c r="E216" s="214"/>
      <c r="F216" s="29"/>
      <c r="G216" s="29"/>
      <c r="H216" s="16"/>
      <c r="I216" s="213"/>
      <c r="J216" s="207"/>
      <c r="K216" s="58"/>
      <c r="L216" s="175"/>
      <c r="M216" s="58"/>
      <c r="O216" s="55"/>
      <c r="Q216" s="33"/>
      <c r="S216" s="55"/>
      <c r="T216" s="33"/>
      <c r="U216" s="33"/>
      <c r="V216" s="33"/>
    </row>
    <row r="217" spans="4:22" x14ac:dyDescent="0.25">
      <c r="D217" s="198"/>
      <c r="E217" s="198"/>
      <c r="F217" s="29"/>
      <c r="G217" s="29"/>
      <c r="H217" s="16"/>
      <c r="I217" s="213"/>
      <c r="J217" s="213"/>
      <c r="K217" s="207"/>
      <c r="L217" s="207"/>
      <c r="M217" s="207"/>
      <c r="O217" s="55"/>
      <c r="Q217" s="33"/>
      <c r="S217" s="55"/>
      <c r="T217" s="33"/>
      <c r="U217" s="33"/>
      <c r="V217" s="33"/>
    </row>
    <row r="218" spans="4:22" x14ac:dyDescent="0.25">
      <c r="D218" s="214"/>
      <c r="E218" s="214"/>
      <c r="F218" s="29"/>
      <c r="G218" s="29"/>
      <c r="H218" s="16"/>
      <c r="I218" s="213"/>
      <c r="J218" s="213"/>
      <c r="K218" s="207"/>
      <c r="L218" s="207"/>
      <c r="M218" s="207"/>
      <c r="O218" s="55"/>
      <c r="Q218" s="33"/>
      <c r="S218" s="55"/>
      <c r="T218" s="33"/>
      <c r="U218" s="33"/>
      <c r="V218" s="33"/>
    </row>
    <row r="219" spans="4:22" x14ac:dyDescent="0.25">
      <c r="D219" s="214"/>
      <c r="E219" s="214"/>
      <c r="F219" s="29"/>
      <c r="G219" s="29"/>
      <c r="H219" s="16"/>
      <c r="I219" s="213"/>
      <c r="J219" s="213"/>
      <c r="K219" s="207"/>
      <c r="L219" s="207"/>
      <c r="M219" s="207"/>
      <c r="O219" s="55"/>
      <c r="Q219" s="33"/>
      <c r="S219" s="55"/>
      <c r="T219" s="33"/>
      <c r="U219" s="33"/>
      <c r="V219" s="33"/>
    </row>
    <row r="220" spans="4:22" x14ac:dyDescent="0.25">
      <c r="D220" s="214"/>
      <c r="E220" s="214"/>
      <c r="F220" s="29"/>
      <c r="G220" s="29"/>
      <c r="H220" s="16"/>
      <c r="I220" s="213"/>
      <c r="J220" s="213"/>
      <c r="K220" s="207"/>
      <c r="L220" s="207"/>
      <c r="M220" s="207"/>
      <c r="O220" s="55"/>
      <c r="Q220" s="33"/>
      <c r="S220" s="55"/>
      <c r="T220" s="33"/>
      <c r="U220" s="33"/>
      <c r="V220" s="33"/>
    </row>
    <row r="221" spans="4:22" x14ac:dyDescent="0.25">
      <c r="D221" s="214"/>
      <c r="E221" s="214"/>
      <c r="F221" s="29"/>
      <c r="G221" s="29"/>
      <c r="H221" s="16"/>
      <c r="I221" s="213"/>
      <c r="J221" s="213"/>
      <c r="K221" s="213"/>
      <c r="L221" s="213"/>
      <c r="M221" s="207"/>
      <c r="O221" s="55"/>
      <c r="Q221" s="33"/>
      <c r="S221" s="55"/>
      <c r="T221" s="33"/>
      <c r="U221" s="33"/>
      <c r="V221" s="33"/>
    </row>
    <row r="222" spans="4:22" x14ac:dyDescent="0.25">
      <c r="D222" s="211"/>
      <c r="E222" s="211"/>
      <c r="F222" s="211"/>
      <c r="G222" s="211"/>
      <c r="H222" s="215"/>
      <c r="I222" s="207"/>
      <c r="J222" s="207"/>
      <c r="K222" s="213"/>
      <c r="L222" s="213"/>
      <c r="M222" s="207"/>
      <c r="O222" s="55"/>
      <c r="Q222" s="33"/>
      <c r="S222" s="55"/>
      <c r="T222" s="33"/>
      <c r="U222" s="33"/>
      <c r="V222" s="33"/>
    </row>
    <row r="223" spans="4:22" x14ac:dyDescent="0.25">
      <c r="D223" s="29"/>
      <c r="E223" s="29"/>
      <c r="F223" s="29"/>
      <c r="G223" s="29"/>
      <c r="H223" s="16"/>
      <c r="I223" s="29"/>
      <c r="J223" s="29"/>
      <c r="K223" s="207"/>
      <c r="L223" s="207"/>
      <c r="M223" s="207"/>
      <c r="O223" s="55"/>
      <c r="Q223" s="33"/>
      <c r="S223" s="55"/>
      <c r="T223" s="33"/>
      <c r="U223" s="33"/>
      <c r="V223" s="33"/>
    </row>
    <row r="224" spans="4:22" x14ac:dyDescent="0.25">
      <c r="K224" s="207"/>
      <c r="L224" s="207"/>
      <c r="M224" s="207"/>
      <c r="O224" s="55"/>
      <c r="Q224" s="33"/>
      <c r="S224" s="55"/>
      <c r="T224" s="33"/>
      <c r="U224" s="33"/>
      <c r="V224" s="33"/>
    </row>
    <row r="225" spans="4:22" x14ac:dyDescent="0.25">
      <c r="I225" s="213"/>
      <c r="J225" s="213"/>
      <c r="K225" s="207"/>
      <c r="L225" s="207"/>
      <c r="M225" s="207"/>
      <c r="O225" s="55"/>
      <c r="Q225" s="33"/>
      <c r="S225" s="55"/>
      <c r="T225" s="33"/>
      <c r="U225" s="33"/>
      <c r="V225" s="33"/>
    </row>
    <row r="226" spans="4:22" x14ac:dyDescent="0.25">
      <c r="G226" s="55"/>
      <c r="I226" s="33"/>
      <c r="K226" s="55"/>
      <c r="M226" s="33"/>
      <c r="O226" s="55"/>
      <c r="Q226" s="33"/>
      <c r="S226" s="55"/>
      <c r="T226" s="33"/>
      <c r="U226" s="33"/>
      <c r="V226" s="33"/>
    </row>
    <row r="227" spans="4:22" x14ac:dyDescent="0.25">
      <c r="G227" s="55"/>
      <c r="I227" s="33"/>
      <c r="K227" s="55"/>
      <c r="M227" s="33"/>
      <c r="O227" s="55"/>
      <c r="Q227" s="33"/>
      <c r="S227" s="55"/>
      <c r="T227" s="33"/>
      <c r="U227" s="33"/>
      <c r="V227" s="33"/>
    </row>
    <row r="228" spans="4:22" x14ac:dyDescent="0.25">
      <c r="G228" s="55"/>
      <c r="I228" s="33"/>
      <c r="K228" s="55"/>
      <c r="M228" s="33"/>
      <c r="O228" s="55"/>
      <c r="Q228" s="33"/>
      <c r="S228" s="55"/>
      <c r="T228" s="33"/>
      <c r="U228" s="33"/>
      <c r="V228" s="33"/>
    </row>
    <row r="229" spans="4:22" x14ac:dyDescent="0.25">
      <c r="G229" s="55"/>
      <c r="I229" s="33"/>
      <c r="K229" s="55"/>
      <c r="M229" s="33"/>
      <c r="O229" s="55"/>
      <c r="Q229" s="33"/>
      <c r="S229" s="55"/>
      <c r="T229" s="33"/>
      <c r="U229" s="33"/>
      <c r="V229" s="33"/>
    </row>
    <row r="230" spans="4:22" x14ac:dyDescent="0.25">
      <c r="G230" s="55"/>
      <c r="I230" s="33"/>
      <c r="K230" s="55"/>
      <c r="M230" s="33"/>
      <c r="O230" s="55"/>
      <c r="Q230" s="33"/>
      <c r="S230" s="55"/>
      <c r="T230" s="33"/>
      <c r="U230" s="33"/>
      <c r="V230" s="33"/>
    </row>
    <row r="231" spans="4:22" x14ac:dyDescent="0.25">
      <c r="G231" s="55"/>
      <c r="I231" s="33"/>
      <c r="K231" s="55"/>
      <c r="M231" s="33"/>
      <c r="O231" s="55"/>
      <c r="Q231" s="33"/>
      <c r="S231" s="55"/>
      <c r="T231" s="33"/>
      <c r="U231" s="33"/>
      <c r="V231" s="33"/>
    </row>
    <row r="232" spans="4:22" x14ac:dyDescent="0.25">
      <c r="G232" s="55"/>
      <c r="I232" s="33"/>
      <c r="K232" s="55"/>
      <c r="M232" s="33"/>
      <c r="O232" s="55"/>
      <c r="Q232" s="33"/>
      <c r="S232" s="55"/>
      <c r="T232" s="33"/>
      <c r="U232" s="33"/>
      <c r="V232" s="33"/>
    </row>
    <row r="233" spans="4:22" x14ac:dyDescent="0.25">
      <c r="D233" s="2"/>
      <c r="G233" s="55"/>
      <c r="I233" s="33"/>
      <c r="K233" s="55"/>
      <c r="M233" s="33"/>
      <c r="O233" s="55"/>
      <c r="Q233" s="33"/>
      <c r="S233" s="55"/>
      <c r="T233" s="33"/>
      <c r="U233" s="33"/>
      <c r="V233" s="33"/>
    </row>
    <row r="234" spans="4:22" x14ac:dyDescent="0.25">
      <c r="D234" s="2"/>
      <c r="G234" s="55"/>
      <c r="I234" s="33"/>
      <c r="K234" s="55"/>
      <c r="M234" s="33"/>
      <c r="O234" s="55"/>
      <c r="Q234" s="33"/>
      <c r="S234" s="55"/>
      <c r="T234" s="33"/>
      <c r="U234" s="33"/>
      <c r="V234" s="33"/>
    </row>
    <row r="235" spans="4:22" x14ac:dyDescent="0.25">
      <c r="D235" s="2"/>
      <c r="G235" s="55"/>
      <c r="I235" s="33"/>
      <c r="K235" s="55"/>
      <c r="M235" s="33"/>
      <c r="O235" s="55"/>
      <c r="Q235" s="33"/>
      <c r="S235" s="55"/>
      <c r="T235" s="33"/>
      <c r="U235" s="33"/>
      <c r="V235" s="33"/>
    </row>
    <row r="236" spans="4:22" x14ac:dyDescent="0.25">
      <c r="D236" s="2"/>
      <c r="G236" s="55"/>
      <c r="I236" s="33"/>
      <c r="K236" s="55"/>
      <c r="M236" s="33"/>
      <c r="O236" s="55"/>
      <c r="Q236" s="33"/>
      <c r="S236" s="55"/>
      <c r="T236" s="33"/>
      <c r="U236" s="33"/>
      <c r="V236" s="33"/>
    </row>
    <row r="237" spans="4:22" x14ac:dyDescent="0.25">
      <c r="D237" s="2"/>
      <c r="G237" s="55"/>
      <c r="I237" s="33"/>
      <c r="K237" s="55"/>
      <c r="M237" s="33"/>
      <c r="O237" s="55"/>
      <c r="Q237" s="33"/>
      <c r="S237" s="55"/>
      <c r="T237" s="33"/>
      <c r="U237" s="33"/>
      <c r="V237" s="33"/>
    </row>
    <row r="238" spans="4:22" x14ac:dyDescent="0.25">
      <c r="D238" s="2"/>
      <c r="G238" s="55"/>
      <c r="I238" s="33"/>
      <c r="K238" s="55"/>
      <c r="M238" s="33"/>
      <c r="O238" s="55"/>
      <c r="Q238" s="33"/>
      <c r="S238" s="55"/>
      <c r="T238" s="33"/>
      <c r="U238" s="33"/>
      <c r="V238" s="33"/>
    </row>
    <row r="239" spans="4:22" x14ac:dyDescent="0.25">
      <c r="D239" s="2"/>
      <c r="G239" s="55"/>
      <c r="I239" s="33"/>
      <c r="K239" s="55"/>
      <c r="M239" s="33"/>
      <c r="O239" s="55"/>
      <c r="Q239" s="33"/>
      <c r="S239" s="55"/>
      <c r="T239" s="33"/>
      <c r="U239" s="33"/>
      <c r="V239" s="33"/>
    </row>
    <row r="240" spans="4:22" x14ac:dyDescent="0.25">
      <c r="D240" s="2"/>
      <c r="G240" s="55"/>
      <c r="I240" s="33"/>
      <c r="K240" s="55"/>
      <c r="M240" s="33"/>
      <c r="O240" s="55"/>
      <c r="Q240" s="33"/>
      <c r="S240" s="55"/>
      <c r="T240" s="33"/>
      <c r="U240" s="33"/>
      <c r="V240" s="33"/>
    </row>
    <row r="241" spans="4:22" x14ac:dyDescent="0.25">
      <c r="D241" s="2"/>
      <c r="G241" s="55"/>
      <c r="I241" s="33"/>
      <c r="K241" s="55"/>
      <c r="M241" s="33"/>
      <c r="O241" s="55"/>
      <c r="Q241" s="33"/>
      <c r="S241" s="55"/>
      <c r="T241" s="33"/>
      <c r="U241" s="33"/>
      <c r="V241" s="33"/>
    </row>
    <row r="242" spans="4:22" x14ac:dyDescent="0.25">
      <c r="D242" s="2"/>
      <c r="G242" s="55"/>
      <c r="I242" s="33"/>
      <c r="K242" s="55"/>
      <c r="M242" s="33"/>
      <c r="O242" s="55"/>
      <c r="Q242" s="33"/>
      <c r="S242" s="55"/>
      <c r="T242" s="33"/>
      <c r="U242" s="33"/>
      <c r="V242" s="33"/>
    </row>
    <row r="243" spans="4:22" x14ac:dyDescent="0.25">
      <c r="D243" s="2"/>
      <c r="G243" s="55"/>
      <c r="I243" s="33"/>
      <c r="K243" s="55"/>
      <c r="M243" s="33"/>
      <c r="O243" s="55"/>
      <c r="Q243" s="33"/>
      <c r="S243" s="55"/>
      <c r="T243" s="33"/>
      <c r="U243" s="33"/>
      <c r="V243" s="33"/>
    </row>
    <row r="244" spans="4:22" x14ac:dyDescent="0.25">
      <c r="D244" s="2"/>
      <c r="G244" s="55"/>
      <c r="I244" s="33"/>
      <c r="K244" s="55"/>
      <c r="M244" s="33"/>
      <c r="O244" s="55"/>
      <c r="Q244" s="33"/>
      <c r="S244" s="55"/>
      <c r="T244" s="33"/>
      <c r="U244" s="33"/>
      <c r="V244" s="33"/>
    </row>
    <row r="245" spans="4:22" x14ac:dyDescent="0.25">
      <c r="D245" s="2"/>
      <c r="G245" s="55"/>
      <c r="I245" s="33"/>
      <c r="K245" s="55"/>
      <c r="M245" s="33"/>
      <c r="O245" s="55"/>
      <c r="Q245" s="33"/>
      <c r="S245" s="55"/>
      <c r="T245" s="33"/>
      <c r="U245" s="33"/>
      <c r="V245" s="33"/>
    </row>
    <row r="246" spans="4:22" x14ac:dyDescent="0.25">
      <c r="D246" s="2"/>
      <c r="G246" s="55"/>
      <c r="I246" s="33"/>
      <c r="K246" s="55"/>
      <c r="M246" s="33"/>
      <c r="O246" s="55"/>
      <c r="Q246" s="33"/>
      <c r="S246" s="55"/>
      <c r="T246" s="33"/>
      <c r="U246" s="33"/>
      <c r="V246" s="33"/>
    </row>
    <row r="247" spans="4:22" x14ac:dyDescent="0.25">
      <c r="D247" s="2"/>
      <c r="G247" s="55"/>
      <c r="I247" s="33"/>
      <c r="K247" s="55"/>
      <c r="M247" s="33"/>
      <c r="O247" s="55"/>
      <c r="Q247" s="33"/>
      <c r="S247" s="55"/>
      <c r="T247" s="33"/>
      <c r="U247" s="33"/>
      <c r="V247" s="33"/>
    </row>
    <row r="248" spans="4:22" x14ac:dyDescent="0.25">
      <c r="D248" s="2"/>
      <c r="G248" s="55"/>
      <c r="I248" s="33"/>
      <c r="K248" s="55"/>
      <c r="M248" s="33"/>
      <c r="O248" s="55"/>
      <c r="Q248" s="33"/>
      <c r="S248" s="55"/>
      <c r="T248" s="33"/>
      <c r="U248" s="33"/>
      <c r="V248" s="33"/>
    </row>
    <row r="249" spans="4:22" x14ac:dyDescent="0.25">
      <c r="G249" s="55"/>
      <c r="I249" s="33"/>
      <c r="K249" s="55"/>
      <c r="M249" s="33"/>
      <c r="O249" s="55"/>
      <c r="Q249" s="33"/>
      <c r="S249" s="55"/>
      <c r="T249" s="33"/>
      <c r="U249" s="33"/>
      <c r="V249" s="33"/>
    </row>
    <row r="250" spans="4:22" x14ac:dyDescent="0.25">
      <c r="G250" s="55"/>
      <c r="I250" s="33"/>
      <c r="K250" s="55"/>
      <c r="M250" s="33"/>
      <c r="O250" s="55"/>
      <c r="Q250" s="33"/>
      <c r="S250" s="55"/>
      <c r="T250" s="33"/>
      <c r="U250" s="33"/>
      <c r="V250" s="33"/>
    </row>
    <row r="251" spans="4:22" x14ac:dyDescent="0.25">
      <c r="G251" s="55"/>
      <c r="I251" s="33"/>
      <c r="K251" s="55"/>
      <c r="M251" s="33"/>
      <c r="O251" s="55"/>
      <c r="Q251" s="33"/>
      <c r="S251" s="55"/>
      <c r="T251" s="33"/>
      <c r="U251" s="33"/>
      <c r="V251" s="33"/>
    </row>
    <row r="252" spans="4:22" x14ac:dyDescent="0.25">
      <c r="G252" s="55"/>
      <c r="I252" s="33"/>
      <c r="K252" s="55"/>
      <c r="M252" s="33"/>
      <c r="O252" s="55"/>
      <c r="Q252" s="33"/>
      <c r="S252" s="55"/>
      <c r="T252" s="33"/>
      <c r="U252" s="33"/>
      <c r="V252" s="33"/>
    </row>
    <row r="253" spans="4:22" x14ac:dyDescent="0.25">
      <c r="G253" s="55"/>
      <c r="I253" s="33"/>
      <c r="K253" s="55"/>
      <c r="M253" s="33"/>
      <c r="O253" s="55"/>
      <c r="Q253" s="33"/>
      <c r="S253" s="55"/>
      <c r="T253" s="33"/>
      <c r="U253" s="33"/>
      <c r="V253" s="33"/>
    </row>
    <row r="254" spans="4:22" x14ac:dyDescent="0.25">
      <c r="G254" s="55"/>
      <c r="I254" s="33"/>
      <c r="K254" s="55"/>
      <c r="M254" s="33"/>
      <c r="O254" s="55"/>
      <c r="Q254" s="33"/>
      <c r="S254" s="55"/>
      <c r="T254" s="33"/>
      <c r="U254" s="33"/>
      <c r="V254" s="33"/>
    </row>
    <row r="255" spans="4:22" x14ac:dyDescent="0.25">
      <c r="G255" s="55"/>
      <c r="I255" s="33"/>
      <c r="K255" s="55"/>
      <c r="M255" s="33"/>
      <c r="O255" s="55"/>
      <c r="Q255" s="33"/>
      <c r="S255" s="55"/>
      <c r="T255" s="33"/>
      <c r="U255" s="33"/>
      <c r="V255" s="33"/>
    </row>
    <row r="256" spans="4:22" x14ac:dyDescent="0.25">
      <c r="G256" s="55"/>
      <c r="I256" s="33"/>
      <c r="K256" s="55"/>
      <c r="M256" s="33"/>
      <c r="O256" s="55"/>
      <c r="Q256" s="33"/>
      <c r="S256" s="55"/>
      <c r="T256" s="33"/>
      <c r="U256" s="33"/>
      <c r="V256" s="33"/>
    </row>
    <row r="257" spans="4:22" x14ac:dyDescent="0.25">
      <c r="G257" s="55"/>
      <c r="I257" s="33"/>
      <c r="K257" s="55"/>
      <c r="M257" s="33"/>
      <c r="O257" s="55"/>
      <c r="Q257" s="33"/>
      <c r="S257" s="55"/>
      <c r="T257" s="33"/>
      <c r="U257" s="33"/>
      <c r="V257" s="33"/>
    </row>
    <row r="258" spans="4:22" x14ac:dyDescent="0.25">
      <c r="G258" s="55"/>
      <c r="I258" s="33"/>
      <c r="K258" s="55"/>
      <c r="M258" s="33"/>
      <c r="O258" s="55"/>
      <c r="Q258" s="33"/>
      <c r="S258" s="55"/>
      <c r="T258" s="33"/>
      <c r="U258" s="33"/>
      <c r="V258" s="33"/>
    </row>
    <row r="259" spans="4:22" x14ac:dyDescent="0.25">
      <c r="O259" s="55"/>
      <c r="Q259" s="33"/>
      <c r="S259" s="55"/>
      <c r="T259" s="33"/>
      <c r="U259" s="33"/>
      <c r="V259" s="33"/>
    </row>
    <row r="260" spans="4:22" x14ac:dyDescent="0.25">
      <c r="O260" s="55"/>
      <c r="Q260" s="33"/>
      <c r="S260" s="55"/>
      <c r="T260" s="33"/>
      <c r="U260" s="33"/>
      <c r="V260" s="33"/>
    </row>
    <row r="261" spans="4:22" x14ac:dyDescent="0.25">
      <c r="O261" s="55"/>
      <c r="Q261" s="33"/>
      <c r="S261" s="55"/>
      <c r="T261" s="33"/>
      <c r="U261" s="33"/>
      <c r="V261" s="33"/>
    </row>
    <row r="262" spans="4:22" x14ac:dyDescent="0.25">
      <c r="O262" s="55"/>
      <c r="Q262" s="33"/>
      <c r="S262" s="55"/>
      <c r="T262" s="33"/>
      <c r="U262" s="33"/>
      <c r="V262" s="33"/>
    </row>
    <row r="263" spans="4:22" x14ac:dyDescent="0.25">
      <c r="O263" s="55"/>
      <c r="Q263" s="33"/>
      <c r="S263" s="55"/>
      <c r="T263" s="33"/>
      <c r="U263" s="33"/>
      <c r="V263" s="33"/>
    </row>
    <row r="264" spans="4:22" x14ac:dyDescent="0.25">
      <c r="O264" s="55"/>
      <c r="Q264" s="33"/>
      <c r="S264" s="55"/>
      <c r="T264" s="33"/>
      <c r="U264" s="33"/>
      <c r="V264" s="33"/>
    </row>
    <row r="265" spans="4:22" x14ac:dyDescent="0.25">
      <c r="D265" s="2"/>
      <c r="H265" s="2"/>
      <c r="L265" s="2"/>
      <c r="O265" s="55"/>
      <c r="Q265" s="33"/>
      <c r="S265" s="55"/>
      <c r="T265" s="33"/>
      <c r="U265" s="33"/>
      <c r="V265" s="33"/>
    </row>
    <row r="266" spans="4:22" x14ac:dyDescent="0.25">
      <c r="D266" s="2"/>
      <c r="H266" s="2"/>
      <c r="L266" s="2"/>
      <c r="O266" s="55"/>
      <c r="Q266" s="33"/>
      <c r="S266" s="55"/>
      <c r="T266" s="33"/>
      <c r="U266" s="33"/>
      <c r="V266" s="33"/>
    </row>
    <row r="267" spans="4:22" x14ac:dyDescent="0.25">
      <c r="D267" s="2"/>
      <c r="H267" s="2"/>
      <c r="L267" s="2"/>
      <c r="O267" s="55"/>
      <c r="Q267" s="33"/>
      <c r="S267" s="55"/>
      <c r="T267" s="33"/>
      <c r="U267" s="33"/>
      <c r="V267" s="33"/>
    </row>
    <row r="268" spans="4:22" x14ac:dyDescent="0.25">
      <c r="D268" s="2"/>
      <c r="H268" s="2"/>
      <c r="L268" s="2"/>
      <c r="O268" s="55"/>
      <c r="Q268" s="33"/>
      <c r="S268" s="55"/>
      <c r="T268" s="33"/>
      <c r="U268" s="33"/>
      <c r="V268" s="33"/>
    </row>
    <row r="269" spans="4:22" x14ac:dyDescent="0.25">
      <c r="D269" s="2"/>
      <c r="H269" s="2"/>
      <c r="L269" s="2"/>
      <c r="O269" s="55"/>
      <c r="Q269" s="33"/>
      <c r="S269" s="55"/>
      <c r="T269" s="33"/>
      <c r="U269" s="33"/>
      <c r="V269" s="33"/>
    </row>
    <row r="270" spans="4:22" x14ac:dyDescent="0.25">
      <c r="D270" s="2"/>
      <c r="H270" s="2"/>
      <c r="L270" s="2"/>
      <c r="O270" s="55"/>
      <c r="Q270" s="33"/>
      <c r="S270" s="55"/>
      <c r="T270" s="33"/>
      <c r="U270" s="33"/>
      <c r="V270" s="33"/>
    </row>
  </sheetData>
  <mergeCells count="94">
    <mergeCell ref="K224:M224"/>
    <mergeCell ref="I225:J225"/>
    <mergeCell ref="K225:M225"/>
    <mergeCell ref="D222:G222"/>
    <mergeCell ref="I222:J222"/>
    <mergeCell ref="K222:M222"/>
    <mergeCell ref="D223:G223"/>
    <mergeCell ref="I223:J223"/>
    <mergeCell ref="K223:M223"/>
    <mergeCell ref="D220:G220"/>
    <mergeCell ref="I220:J220"/>
    <mergeCell ref="K220:M220"/>
    <mergeCell ref="D221:G221"/>
    <mergeCell ref="I221:J221"/>
    <mergeCell ref="K221:M221"/>
    <mergeCell ref="D218:G218"/>
    <mergeCell ref="I218:J218"/>
    <mergeCell ref="K218:M218"/>
    <mergeCell ref="D219:G219"/>
    <mergeCell ref="I219:J219"/>
    <mergeCell ref="K219:M219"/>
    <mergeCell ref="D215:G215"/>
    <mergeCell ref="I215:J215"/>
    <mergeCell ref="K215:M215"/>
    <mergeCell ref="D216:G216"/>
    <mergeCell ref="I216:J216"/>
    <mergeCell ref="D217:G217"/>
    <mergeCell ref="I217:J217"/>
    <mergeCell ref="K217:M217"/>
    <mergeCell ref="D213:G213"/>
    <mergeCell ref="I213:J213"/>
    <mergeCell ref="K213:M213"/>
    <mergeCell ref="D214:G214"/>
    <mergeCell ref="I214:J214"/>
    <mergeCell ref="K214:M214"/>
    <mergeCell ref="D210:J210"/>
    <mergeCell ref="D211:G211"/>
    <mergeCell ref="I211:J211"/>
    <mergeCell ref="K211:M211"/>
    <mergeCell ref="D212:G212"/>
    <mergeCell ref="I212:J212"/>
    <mergeCell ref="K212:M212"/>
    <mergeCell ref="U87:V87"/>
    <mergeCell ref="J125:K125"/>
    <mergeCell ref="B127:B128"/>
    <mergeCell ref="C127:C128"/>
    <mergeCell ref="D127:D128"/>
    <mergeCell ref="B170:B171"/>
    <mergeCell ref="C170:C171"/>
    <mergeCell ref="D170:D171"/>
    <mergeCell ref="R44:T44"/>
    <mergeCell ref="U44:V44"/>
    <mergeCell ref="B87:B88"/>
    <mergeCell ref="C87:C88"/>
    <mergeCell ref="D87:D88"/>
    <mergeCell ref="E87:E88"/>
    <mergeCell ref="F87:I87"/>
    <mergeCell ref="J87:M87"/>
    <mergeCell ref="N87:Q87"/>
    <mergeCell ref="R87:T87"/>
    <mergeCell ref="K38:P38"/>
    <mergeCell ref="K39:P39"/>
    <mergeCell ref="K40:P40"/>
    <mergeCell ref="B44:B45"/>
    <mergeCell ref="C44:C45"/>
    <mergeCell ref="D44:D45"/>
    <mergeCell ref="E44:E45"/>
    <mergeCell ref="F44:I44"/>
    <mergeCell ref="J44:M44"/>
    <mergeCell ref="N44:Q44"/>
    <mergeCell ref="K31:Q31"/>
    <mergeCell ref="K33:P33"/>
    <mergeCell ref="K34:P34"/>
    <mergeCell ref="K35:P35"/>
    <mergeCell ref="K36:P36"/>
    <mergeCell ref="K37:P37"/>
    <mergeCell ref="M11:O11"/>
    <mergeCell ref="M12:N12"/>
    <mergeCell ref="M13:O13"/>
    <mergeCell ref="K15:Q15"/>
    <mergeCell ref="K17:O17"/>
    <mergeCell ref="K29:O29"/>
    <mergeCell ref="M5:N5"/>
    <mergeCell ref="M6:O6"/>
    <mergeCell ref="M7:O7"/>
    <mergeCell ref="M8:N8"/>
    <mergeCell ref="M9:O9"/>
    <mergeCell ref="M10:N10"/>
    <mergeCell ref="D1:R1"/>
    <mergeCell ref="D3:G3"/>
    <mergeCell ref="I3:M3"/>
    <mergeCell ref="N3:R3"/>
    <mergeCell ref="S3:V3"/>
    <mergeCell ref="K4:O4"/>
  </mergeCells>
  <conditionalFormatting sqref="E89:E124 E46:E85">
    <cfRule type="cellIs" dxfId="9" priority="4" stopIfTrue="1" operator="lessThan">
      <formula>0.8</formula>
    </cfRule>
    <cfRule type="cellIs" dxfId="8" priority="5" stopIfTrue="1" operator="between">
      <formula>0.8</formula>
      <formula>1</formula>
    </cfRule>
    <cfRule type="cellIs" dxfId="7" priority="6" stopIfTrue="1" operator="greaterThan">
      <formula>1</formula>
    </cfRule>
  </conditionalFormatting>
  <conditionalFormatting sqref="E46:E124">
    <cfRule type="containsText" dxfId="6" priority="3" stopIfTrue="1" operator="containsText" text="N/A">
      <formula>NOT(ISERROR(SEARCH("N/A",E46)))</formula>
    </cfRule>
  </conditionalFormatting>
  <conditionalFormatting sqref="I89:I124 M89:M124 Q89:Q124 M46:M85 Q46:Q85 T46:T85 T89:T124 I46:I85">
    <cfRule type="cellIs" dxfId="5" priority="2" stopIfTrue="1" operator="lessThan">
      <formula>0.8</formula>
    </cfRule>
  </conditionalFormatting>
  <conditionalFormatting sqref="G46:G85 G89:G124">
    <cfRule type="cellIs" dxfId="4" priority="7" stopIfTrue="1" operator="lessThan">
      <formula>$G$8</formula>
    </cfRule>
  </conditionalFormatting>
  <conditionalFormatting sqref="O46:O85 O89:O124">
    <cfRule type="cellIs" dxfId="3" priority="8" stopIfTrue="1" operator="lessThan">
      <formula>$G$16</formula>
    </cfRule>
  </conditionalFormatting>
  <conditionalFormatting sqref="S46:S85">
    <cfRule type="cellIs" dxfId="2" priority="9" stopIfTrue="1" operator="lessThan">
      <formula>$G$28</formula>
    </cfRule>
  </conditionalFormatting>
  <conditionalFormatting sqref="K89:K124 K46:K85">
    <cfRule type="cellIs" dxfId="1" priority="10" stopIfTrue="1" operator="lessThan">
      <formula>$G$12</formula>
    </cfRule>
  </conditionalFormatting>
  <conditionalFormatting sqref="S89:S124">
    <cfRule type="cellIs" dxfId="0" priority="1" stopIfTrue="1" operator="lessThan">
      <formula>$G$28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59A011-1588-4EEB-B3E4-D59C06D1EDBC}"/>
</file>

<file path=customXml/itemProps2.xml><?xml version="1.0" encoding="utf-8"?>
<ds:datastoreItem xmlns:ds="http://schemas.openxmlformats.org/officeDocument/2006/customXml" ds:itemID="{E5C452AA-AFB5-4D04-A636-16A19112FA49}"/>
</file>

<file path=customXml/itemProps3.xml><?xml version="1.0" encoding="utf-8"?>
<ds:datastoreItem xmlns:ds="http://schemas.openxmlformats.org/officeDocument/2006/customXml" ds:itemID="{EFA24108-0A48-49F2-B544-AB6907077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 pudlin</dc:creator>
  <cp:lastModifiedBy>Bennett pudlin</cp:lastModifiedBy>
  <dcterms:created xsi:type="dcterms:W3CDTF">2017-10-25T23:54:08Z</dcterms:created>
  <dcterms:modified xsi:type="dcterms:W3CDTF">2017-10-25T23:57:53Z</dcterms:modified>
</cp:coreProperties>
</file>